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50" windowHeight="8115" activeTab="0"/>
  </bookViews>
  <sheets>
    <sheet name="Over" sheetId="1" r:id="rId1"/>
    <sheet name="Nr1" sheetId="2" r:id="rId2"/>
    <sheet name="Nr2" sheetId="3" r:id="rId3"/>
    <sheet name="Nr3" sheetId="4" r:id="rId4"/>
    <sheet name="Nr4" sheetId="5" r:id="rId5"/>
    <sheet name="Nr5" sheetId="6" r:id="rId6"/>
    <sheet name="Nr6" sheetId="7" r:id="rId7"/>
    <sheet name="Nr7" sheetId="8" r:id="rId8"/>
    <sheet name="Nr8" sheetId="9" r:id="rId9"/>
    <sheet name="Nr9" sheetId="10" r:id="rId10"/>
    <sheet name="Fasit" sheetId="11" r:id="rId11"/>
    <sheet name="Poeng" sheetId="12" r:id="rId12"/>
    <sheet name="Skjema3" sheetId="13" r:id="rId13"/>
  </sheets>
  <definedNames>
    <definedName name="Agree">#REF!</definedName>
    <definedName name="N_Con" localSheetId="2">'Nr2'!$AO$12:$AO$45</definedName>
    <definedName name="N_Con" localSheetId="3">'Nr3'!$AO$12:$AO$46</definedName>
    <definedName name="N_Con" localSheetId="4">'Nr4'!$AO$12:$AO$46</definedName>
    <definedName name="N_Con" localSheetId="5">'Nr5'!$AO$12:$AO$46</definedName>
    <definedName name="N_Con" localSheetId="6">'Nr6'!$AO$12:$AO$46</definedName>
    <definedName name="N_Con" localSheetId="7">'Nr7'!$AO$12:$AO$46</definedName>
    <definedName name="N_Con" localSheetId="8">'Nr8'!$AO$12:$AO$46</definedName>
    <definedName name="N_Con" localSheetId="9">'Nr9'!$AO$12:$AO$46</definedName>
    <definedName name="N_Con">'Nr1'!$AO$12:$AO$45</definedName>
    <definedName name="N_fett" localSheetId="2">'Nr2'!$AP$12:$AP$45</definedName>
    <definedName name="N_fett" localSheetId="3">'Nr3'!$AP$12:$AP$46</definedName>
    <definedName name="N_fett" localSheetId="4">'Nr4'!$AP$12:$AP$46</definedName>
    <definedName name="N_fett" localSheetId="5">'Nr5'!$AP$12:$AP$46</definedName>
    <definedName name="N_fett" localSheetId="6">'Nr6'!$AP$12:$AP$46</definedName>
    <definedName name="N_fett" localSheetId="7">'Nr7'!$AP$12:$AP$46</definedName>
    <definedName name="N_fett" localSheetId="8">'Nr8'!$AP$12:$AP$46</definedName>
    <definedName name="N_fett" localSheetId="9">'Nr9'!$AP$12:$AP$46</definedName>
    <definedName name="N_fett">'Nr1'!$AP$12:$AP$45</definedName>
    <definedName name="_xlnm.Print_Area" localSheetId="10">'Fasit'!$A$1:$X$153</definedName>
    <definedName name="_xlnm.Print_Area" localSheetId="1">'Nr1'!$A$1:$W$96</definedName>
    <definedName name="_xlnm.Print_Area" localSheetId="2">'Nr2'!$A$1:$W$96</definedName>
    <definedName name="_xlnm.Print_Area" localSheetId="3">'Nr3'!$A$1:$W$96</definedName>
    <definedName name="_xlnm.Print_Area" localSheetId="4">'Nr4'!$A$1:$W$96</definedName>
    <definedName name="_xlnm.Print_Area" localSheetId="5">'Nr5'!$A$1:$W$96</definedName>
    <definedName name="_xlnm.Print_Area" localSheetId="6">'Nr6'!$A$1:$W$96</definedName>
    <definedName name="_xlnm.Print_Area" localSheetId="7">'Nr7'!$A$1:$W$96</definedName>
    <definedName name="_xlnm.Print_Area" localSheetId="8">'Nr8'!$A$1:$W$96</definedName>
    <definedName name="_xlnm.Print_Area" localSheetId="9">'Nr9'!$A$1:$W$96</definedName>
    <definedName name="_xlnm.Print_Area" localSheetId="0">'Over'!$A$1:$Z$50</definedName>
    <definedName name="_xlnm.Print_Area" localSheetId="12">'Skjema3'!$A$1:$N$20</definedName>
  </definedNames>
  <calcPr fullCalcOnLoad="1"/>
</workbook>
</file>

<file path=xl/sharedStrings.xml><?xml version="1.0" encoding="utf-8"?>
<sst xmlns="http://schemas.openxmlformats.org/spreadsheetml/2006/main" count="1818" uniqueCount="298">
  <si>
    <t>1-</t>
  </si>
  <si>
    <t>P-</t>
  </si>
  <si>
    <t>E+</t>
  </si>
  <si>
    <t>1+</t>
  </si>
  <si>
    <t>P+</t>
  </si>
  <si>
    <t>E-</t>
  </si>
  <si>
    <t>2-</t>
  </si>
  <si>
    <t>O-</t>
  </si>
  <si>
    <t>U+</t>
  </si>
  <si>
    <t>2+</t>
  </si>
  <si>
    <t>O+</t>
  </si>
  <si>
    <t>U-</t>
  </si>
  <si>
    <t>3-</t>
  </si>
  <si>
    <t>R-</t>
  </si>
  <si>
    <t>R+</t>
  </si>
  <si>
    <t>3+</t>
  </si>
  <si>
    <t>4-</t>
  </si>
  <si>
    <t>4+</t>
  </si>
  <si>
    <t>5-</t>
  </si>
  <si>
    <t>5+</t>
  </si>
  <si>
    <t>X</t>
  </si>
  <si>
    <t>Klasse</t>
  </si>
  <si>
    <t>2</t>
  </si>
  <si>
    <t>3</t>
  </si>
  <si>
    <t>4</t>
  </si>
  <si>
    <t>1</t>
  </si>
  <si>
    <t>5</t>
  </si>
  <si>
    <t>Fettgruppe</t>
  </si>
  <si>
    <t>UU</t>
  </si>
  <si>
    <t>SS</t>
  </si>
  <si>
    <t>VV</t>
  </si>
  <si>
    <t>UL</t>
  </si>
  <si>
    <t>US</t>
  </si>
  <si>
    <t>UV</t>
  </si>
  <si>
    <t>UG</t>
  </si>
  <si>
    <t>SU</t>
  </si>
  <si>
    <t>SV</t>
  </si>
  <si>
    <t>VL</t>
  </si>
  <si>
    <t>VU</t>
  </si>
  <si>
    <t>VS</t>
  </si>
  <si>
    <t>VG</t>
  </si>
  <si>
    <t>Netto-</t>
  </si>
  <si>
    <t>Brutto-</t>
  </si>
  <si>
    <t>Korrela-</t>
  </si>
  <si>
    <t xml:space="preserve">Indeks </t>
  </si>
  <si>
    <t>avvik</t>
  </si>
  <si>
    <t>sjon</t>
  </si>
  <si>
    <t>Indeks</t>
  </si>
  <si>
    <t>Kategori :</t>
  </si>
  <si>
    <t>L</t>
  </si>
  <si>
    <t>Indeks klasse :</t>
  </si>
  <si>
    <t>Indeks fettgruppe :</t>
  </si>
  <si>
    <t>Standard-</t>
  </si>
  <si>
    <t xml:space="preserve">O </t>
  </si>
  <si>
    <t xml:space="preserve">R </t>
  </si>
  <si>
    <t xml:space="preserve">U </t>
  </si>
  <si>
    <t xml:space="preserve">E </t>
  </si>
  <si>
    <t xml:space="preserve">P </t>
  </si>
  <si>
    <t xml:space="preserve">1 </t>
  </si>
  <si>
    <t xml:space="preserve">2 </t>
  </si>
  <si>
    <t xml:space="preserve">3 </t>
  </si>
  <si>
    <t xml:space="preserve">4 </t>
  </si>
  <si>
    <t xml:space="preserve">5 </t>
  </si>
  <si>
    <t>FF</t>
  </si>
  <si>
    <t>AA</t>
  </si>
  <si>
    <t>BB</t>
  </si>
  <si>
    <t>CC</t>
  </si>
  <si>
    <t>DD</t>
  </si>
  <si>
    <t>EE</t>
  </si>
  <si>
    <t>EF</t>
  </si>
  <si>
    <t>FE</t>
  </si>
  <si>
    <t>DE</t>
  </si>
  <si>
    <t>ED</t>
  </si>
  <si>
    <t>AB</t>
  </si>
  <si>
    <t>BA</t>
  </si>
  <si>
    <t>LL</t>
  </si>
  <si>
    <t>Category</t>
  </si>
  <si>
    <t>Fatgroup</t>
  </si>
  <si>
    <t>LU</t>
  </si>
  <si>
    <t>Conformation</t>
  </si>
  <si>
    <t>Nr :</t>
  </si>
  <si>
    <t>%</t>
  </si>
  <si>
    <t>Total</t>
  </si>
  <si>
    <t>Points</t>
  </si>
  <si>
    <t>Total :</t>
  </si>
  <si>
    <t>Slakteri :</t>
  </si>
  <si>
    <t>Dato:</t>
  </si>
  <si>
    <t>Fasit</t>
  </si>
  <si>
    <t>Kategori</t>
  </si>
  <si>
    <t>Resultater for hvert slakt :</t>
  </si>
  <si>
    <t>Dato :</t>
  </si>
  <si>
    <t>Navn :</t>
  </si>
  <si>
    <t>Mitt nummer:</t>
  </si>
  <si>
    <t>Mitt navn :</t>
  </si>
  <si>
    <t>Fasit per slakt :</t>
  </si>
  <si>
    <t>Antall</t>
  </si>
  <si>
    <t>slakt</t>
  </si>
  <si>
    <t>Kategorier</t>
  </si>
  <si>
    <t>Middel</t>
  </si>
  <si>
    <t>resultater</t>
  </si>
  <si>
    <t>Klasse :</t>
  </si>
  <si>
    <t>Fettgruppe :</t>
  </si>
  <si>
    <t>Antall i %</t>
  </si>
  <si>
    <t>Kvadrat</t>
  </si>
  <si>
    <t>summer</t>
  </si>
  <si>
    <t>klasse</t>
  </si>
  <si>
    <t>fettgruppe</t>
  </si>
  <si>
    <t>fasit</t>
  </si>
  <si>
    <t>Resultatet for hver av fasitsetterne :</t>
  </si>
  <si>
    <t>Resultat for hver av fasitsetterne</t>
  </si>
  <si>
    <t>Fasit :</t>
  </si>
  <si>
    <t>Kurs nr :</t>
  </si>
  <si>
    <t>Test nr :</t>
  </si>
  <si>
    <t>Middel klasse :</t>
  </si>
  <si>
    <t>Middel fettgruppe:</t>
  </si>
  <si>
    <t>Indeks fettgruppe:</t>
  </si>
  <si>
    <t>Indeks :</t>
  </si>
  <si>
    <t>Antall slakt :</t>
  </si>
  <si>
    <t>Min indeks :</t>
  </si>
  <si>
    <t>Standardavvik</t>
  </si>
  <si>
    <t>Middel avvik :</t>
  </si>
  <si>
    <t>EU poeng klasse :</t>
  </si>
  <si>
    <t>EU poeng fettgruppe:</t>
  </si>
  <si>
    <t>INDEKS :</t>
  </si>
  <si>
    <t>avvik :</t>
  </si>
  <si>
    <t>sjon :</t>
  </si>
  <si>
    <t>Netto avviks% :</t>
  </si>
  <si>
    <t>Brutto avviks % :</t>
  </si>
  <si>
    <t>Korrelasjoner :</t>
  </si>
  <si>
    <t>Antalls</t>
  </si>
  <si>
    <t xml:space="preserve">Antall i </t>
  </si>
  <si>
    <t xml:space="preserve">Avvik </t>
  </si>
  <si>
    <t>fra fasit</t>
  </si>
  <si>
    <t>Oppsummering av klasse settingen :</t>
  </si>
  <si>
    <t>Oppsummering av fettgruppe settingen :</t>
  </si>
  <si>
    <t>Antall i</t>
  </si>
  <si>
    <t xml:space="preserve">Avvik fra </t>
  </si>
  <si>
    <t>Fett-</t>
  </si>
  <si>
    <t>gruppe</t>
  </si>
  <si>
    <t>kombinasjon</t>
  </si>
  <si>
    <t>Kovarians</t>
  </si>
  <si>
    <t>Sum :</t>
  </si>
  <si>
    <t>Avvik :</t>
  </si>
  <si>
    <t>Bruttoavvik</t>
  </si>
  <si>
    <t>Nettoavvik</t>
  </si>
  <si>
    <t>Kate-</t>
  </si>
  <si>
    <t>gori</t>
  </si>
  <si>
    <t>Mitt klassifiseringsresultat :</t>
  </si>
  <si>
    <t>Klasse, beregninger :</t>
  </si>
  <si>
    <t>Fettgruppe, beregninger :</t>
  </si>
  <si>
    <t>Sum</t>
  </si>
  <si>
    <t>Kv.sum</t>
  </si>
  <si>
    <t xml:space="preserve"> </t>
  </si>
  <si>
    <t>I %</t>
  </si>
  <si>
    <t>Fett</t>
  </si>
  <si>
    <t>Antall avvik med ulik størrelse</t>
  </si>
  <si>
    <t>Slakteri</t>
  </si>
  <si>
    <t>Snitt</t>
  </si>
  <si>
    <t>Avrund</t>
  </si>
  <si>
    <t>Standard</t>
  </si>
  <si>
    <t>avvikelser</t>
  </si>
  <si>
    <t>som hadde</t>
  </si>
  <si>
    <t>Kov</t>
  </si>
  <si>
    <t>Koeffisient</t>
  </si>
  <si>
    <t>Klasse * fettgruppe</t>
  </si>
  <si>
    <t>Fettgrup</t>
  </si>
  <si>
    <t>E</t>
  </si>
  <si>
    <t>C</t>
  </si>
  <si>
    <t>F</t>
  </si>
  <si>
    <t>A</t>
  </si>
  <si>
    <t>B</t>
  </si>
  <si>
    <t>D</t>
  </si>
  <si>
    <t>AO-2+</t>
  </si>
  <si>
    <t>AO 3-</t>
  </si>
  <si>
    <t xml:space="preserve">EO-2 </t>
  </si>
  <si>
    <t>DO 4-</t>
  </si>
  <si>
    <t>FP 3+</t>
  </si>
  <si>
    <t xml:space="preserve">FP+3 </t>
  </si>
  <si>
    <t>FO-3+</t>
  </si>
  <si>
    <t xml:space="preserve">AR 2 </t>
  </si>
  <si>
    <t xml:space="preserve">AO+3 </t>
  </si>
  <si>
    <t>AO 2+</t>
  </si>
  <si>
    <t>AR-2+</t>
  </si>
  <si>
    <t>AO-3-</t>
  </si>
  <si>
    <t xml:space="preserve">DO-2 </t>
  </si>
  <si>
    <t xml:space="preserve">EO 4 </t>
  </si>
  <si>
    <t xml:space="preserve">AO-2 </t>
  </si>
  <si>
    <t>FP+3+</t>
  </si>
  <si>
    <t>EO-4+</t>
  </si>
  <si>
    <t xml:space="preserve">EP 2 </t>
  </si>
  <si>
    <t>AO+3+</t>
  </si>
  <si>
    <t>AR 2+</t>
  </si>
  <si>
    <t>AP+2+</t>
  </si>
  <si>
    <t>FP+2-</t>
  </si>
  <si>
    <t>EO 2-</t>
  </si>
  <si>
    <t>EO 4-</t>
  </si>
  <si>
    <t>EP+3+</t>
  </si>
  <si>
    <t>FO 3+</t>
  </si>
  <si>
    <t xml:space="preserve">AO 3 </t>
  </si>
  <si>
    <t>DO-2+</t>
  </si>
  <si>
    <t>FP 4-</t>
  </si>
  <si>
    <t>AO+3-</t>
  </si>
  <si>
    <t>EO 4+</t>
  </si>
  <si>
    <t xml:space="preserve">EP 1 </t>
  </si>
  <si>
    <t xml:space="preserve">AO 2 </t>
  </si>
  <si>
    <t>EO-3+</t>
  </si>
  <si>
    <t>AR 3-</t>
  </si>
  <si>
    <t>AO+2-</t>
  </si>
  <si>
    <t xml:space="preserve">AR-2 </t>
  </si>
  <si>
    <t>EP 1+</t>
  </si>
  <si>
    <t xml:space="preserve">AR 3 </t>
  </si>
  <si>
    <t>Internkalibrering</t>
  </si>
  <si>
    <t>Fasit:</t>
  </si>
  <si>
    <t xml:space="preserve">INTERNKONTROLL STORFE, SKJEMA NR 3               </t>
  </si>
  <si>
    <t>RESULTATER FRA INTERNKKALIBRERINGEN, BEREGNING AV BRUTTO- OG NETTO AVVIK</t>
  </si>
  <si>
    <t>Konklusjoner :</t>
  </si>
  <si>
    <t xml:space="preserve">    Klasse</t>
  </si>
  <si>
    <t xml:space="preserve">         Fett</t>
  </si>
  <si>
    <t xml:space="preserve">Antall </t>
  </si>
  <si>
    <t>Brutto</t>
  </si>
  <si>
    <t>Netto</t>
  </si>
  <si>
    <t>Navn</t>
  </si>
  <si>
    <t xml:space="preserve">     %</t>
  </si>
  <si>
    <t xml:space="preserve">  %</t>
  </si>
  <si>
    <t xml:space="preserve">   %</t>
  </si>
  <si>
    <t>AO 3+</t>
  </si>
  <si>
    <t xml:space="preserve">EO-3 </t>
  </si>
  <si>
    <t>AO+2+</t>
  </si>
  <si>
    <t>EO-4-</t>
  </si>
  <si>
    <t>RO</t>
  </si>
  <si>
    <t>SRR</t>
  </si>
  <si>
    <t>AU-3-</t>
  </si>
  <si>
    <t>AR-3-</t>
  </si>
  <si>
    <t>DP+2-</t>
  </si>
  <si>
    <t>AO+1+</t>
  </si>
  <si>
    <t>AR+2+</t>
  </si>
  <si>
    <t>EP+2-</t>
  </si>
  <si>
    <t>BE-2-</t>
  </si>
  <si>
    <t>DO 2+</t>
  </si>
  <si>
    <t xml:space="preserve">DP+2 </t>
  </si>
  <si>
    <t xml:space="preserve">AU-3 </t>
  </si>
  <si>
    <t>AR-3+</t>
  </si>
  <si>
    <t>AR+3-</t>
  </si>
  <si>
    <t>DO-1+</t>
  </si>
  <si>
    <t>EO-2-</t>
  </si>
  <si>
    <t>BE-1+</t>
  </si>
  <si>
    <t>DR-4-</t>
  </si>
  <si>
    <t>DO+3+</t>
  </si>
  <si>
    <t>BO+1+</t>
  </si>
  <si>
    <t>AR 3+</t>
  </si>
  <si>
    <t xml:space="preserve">EO-4 </t>
  </si>
  <si>
    <t>BR 2+</t>
  </si>
  <si>
    <t>BU 1+</t>
  </si>
  <si>
    <t xml:space="preserve">AR-3 </t>
  </si>
  <si>
    <t>DR 4+</t>
  </si>
  <si>
    <t>DO+4-</t>
  </si>
  <si>
    <t>EP+1+</t>
  </si>
  <si>
    <t>FO-2-</t>
  </si>
  <si>
    <t>HL</t>
  </si>
  <si>
    <t>BO 1+</t>
  </si>
  <si>
    <t xml:space="preserve">AO+2 </t>
  </si>
  <si>
    <t>DO 3+</t>
  </si>
  <si>
    <t>SR</t>
  </si>
  <si>
    <t>AR 2-</t>
  </si>
  <si>
    <t>EO 3+</t>
  </si>
  <si>
    <t>BU+2-</t>
  </si>
  <si>
    <t>AO 2-</t>
  </si>
  <si>
    <t xml:space="preserve">EO+3 </t>
  </si>
  <si>
    <t>OAL</t>
  </si>
  <si>
    <t>AU 3-</t>
  </si>
  <si>
    <t>EO+4-</t>
  </si>
  <si>
    <t xml:space="preserve">DO 3 </t>
  </si>
  <si>
    <t>TK</t>
  </si>
  <si>
    <t>AO 1+</t>
  </si>
  <si>
    <t xml:space="preserve">AO-3 </t>
  </si>
  <si>
    <t xml:space="preserve">BU 2 </t>
  </si>
  <si>
    <t>DO-3+</t>
  </si>
  <si>
    <t>EH</t>
  </si>
  <si>
    <t xml:space="preserve">AR+2 </t>
  </si>
  <si>
    <t>AR-2-</t>
  </si>
  <si>
    <t xml:space="preserve">EP+1 </t>
  </si>
  <si>
    <t>EO-1+</t>
  </si>
  <si>
    <t>BE-2+</t>
  </si>
  <si>
    <t>K</t>
  </si>
  <si>
    <t>S</t>
  </si>
  <si>
    <t>U</t>
  </si>
  <si>
    <t>V</t>
  </si>
  <si>
    <t>Median</t>
  </si>
  <si>
    <t>Deltager</t>
  </si>
  <si>
    <t>Norturaland</t>
  </si>
  <si>
    <t>Forutsetninger :</t>
  </si>
  <si>
    <t>Inntil 9 deltagere</t>
  </si>
  <si>
    <t>Fasit regnes ut AUTOMATISK</t>
  </si>
  <si>
    <t xml:space="preserve">AR+3 </t>
  </si>
  <si>
    <t>30 slakt</t>
  </si>
  <si>
    <t>standard-</t>
  </si>
  <si>
    <t>5 fasitsettere</t>
  </si>
  <si>
    <t>5 personer setter fasit</t>
  </si>
</sst>
</file>

<file path=xl/styles.xml><?xml version="1.0" encoding="utf-8"?>
<styleSheet xmlns="http://schemas.openxmlformats.org/spreadsheetml/2006/main">
  <numFmts count="30">
    <numFmt numFmtId="5" formatCode="&quot;kr &quot;\ #,##0;&quot;kr &quot;\ \-#,##0"/>
    <numFmt numFmtId="6" formatCode="&quot;kr &quot;\ #,##0;[Red]&quot;kr &quot;\ \-#,##0"/>
    <numFmt numFmtId="7" formatCode="&quot;kr &quot;\ #,##0.00;&quot;kr &quot;\ \-#,##0.00"/>
    <numFmt numFmtId="8" formatCode="&quot;kr &quot;\ #,##0.00;[Red]&quot;kr &quot;\ \-#,##0.00"/>
    <numFmt numFmtId="42" formatCode="_ &quot;kr &quot;\ * #,##0_ ;_ &quot;kr &quot;\ * \-#,##0_ ;_ &quot;kr &quot;\ * &quot;-&quot;_ ;_ @_ "/>
    <numFmt numFmtId="41" formatCode="_ * #,##0_ ;_ * \-#,##0_ ;_ * &quot;-&quot;_ ;_ @_ "/>
    <numFmt numFmtId="44" formatCode="_ &quot;kr &quot;\ * #,##0.00_ ;_ &quot;kr &quot;\ * \-#,##0.00_ ;_ &quot;kr 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  <numFmt numFmtId="184" formatCode="[$-F800]dddd\,\ mmmm\ dd\,\ yyyy"/>
    <numFmt numFmtId="185" formatCode="[$-414]d\.\ mmmm\ 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.25"/>
      <name val="Arial"/>
      <family val="2"/>
    </font>
    <font>
      <sz val="9.25"/>
      <name val="Arial"/>
      <family val="0"/>
    </font>
    <font>
      <b/>
      <sz val="9.5"/>
      <name val="Arial"/>
      <family val="0"/>
    </font>
    <font>
      <b/>
      <sz val="15.75"/>
      <name val="Arial"/>
      <family val="0"/>
    </font>
    <font>
      <b/>
      <sz val="13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.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5.5"/>
      <name val="Arial"/>
      <family val="2"/>
    </font>
    <font>
      <b/>
      <sz val="26"/>
      <name val="Arial"/>
      <family val="2"/>
    </font>
    <font>
      <sz val="1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1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8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3" fontId="1" fillId="2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5" fontId="0" fillId="0" borderId="0" xfId="0" applyNumberFormat="1" applyAlignment="1" quotePrefix="1">
      <alignment/>
    </xf>
    <xf numFmtId="180" fontId="0" fillId="0" borderId="0" xfId="0" applyNumberFormat="1" applyFill="1" applyAlignment="1">
      <alignment/>
    </xf>
    <xf numFmtId="183" fontId="1" fillId="0" borderId="0" xfId="0" applyNumberFormat="1" applyFont="1" applyFill="1" applyAlignment="1">
      <alignment/>
    </xf>
    <xf numFmtId="0" fontId="0" fillId="3" borderId="0" xfId="0" applyNumberForma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16" fillId="0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7" fillId="2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5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5" fontId="3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5" fontId="14" fillId="0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5" fontId="14" fillId="2" borderId="0" xfId="0" applyNumberFormat="1" applyFont="1" applyFill="1" applyAlignment="1">
      <alignment/>
    </xf>
    <xf numFmtId="2" fontId="14" fillId="6" borderId="0" xfId="0" applyNumberFormat="1" applyFont="1" applyFill="1" applyBorder="1" applyAlignment="1">
      <alignment/>
    </xf>
    <xf numFmtId="0" fontId="1" fillId="5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4" fontId="31" fillId="2" borderId="0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9" fontId="1" fillId="7" borderId="3" xfId="17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15" fontId="24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20" xfId="0" applyNumberFormat="1" applyFont="1" applyBorder="1" applyAlignment="1">
      <alignment/>
    </xf>
    <xf numFmtId="2" fontId="24" fillId="2" borderId="0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2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4" fillId="2" borderId="25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18" xfId="0" applyNumberFormat="1" applyFont="1" applyBorder="1" applyAlignment="1">
      <alignment/>
    </xf>
    <xf numFmtId="1" fontId="1" fillId="5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184" fontId="16" fillId="0" borderId="18" xfId="0" applyNumberFormat="1" applyFont="1" applyBorder="1" applyAlignment="1">
      <alignment/>
    </xf>
    <xf numFmtId="184" fontId="16" fillId="0" borderId="26" xfId="0" applyNumberFormat="1" applyFont="1" applyBorder="1" applyAlignment="1">
      <alignment/>
    </xf>
    <xf numFmtId="184" fontId="16" fillId="0" borderId="27" xfId="0" applyNumberFormat="1" applyFont="1" applyBorder="1" applyAlignment="1">
      <alignment/>
    </xf>
    <xf numFmtId="184" fontId="16" fillId="0" borderId="12" xfId="0" applyNumberFormat="1" applyFont="1" applyBorder="1" applyAlignment="1">
      <alignment/>
    </xf>
    <xf numFmtId="184" fontId="16" fillId="0" borderId="14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0" fontId="1" fillId="7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64177245"/>
        <c:axId val="40724294"/>
      </c:bar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325"/>
          <c:w val="0.91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/>
            </c:strRef>
          </c:cat>
          <c:val>
            <c:numRef>
              <c:f>Nr2!$N$36:$N$50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/>
            </c:strRef>
          </c:cat>
          <c:val>
            <c:numRef>
              <c:f>Nr2!$K$36:$K$50</c:f>
              <c:numCache/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26678529"/>
        <c:axId val="38780170"/>
      </c:scatterChart>
      <c:valAx>
        <c:axId val="2667852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crossBetween val="midCat"/>
        <c:dispUnits/>
        <c:majorUnit val="1"/>
      </c:valAx>
      <c:valAx>
        <c:axId val="3878017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13477211"/>
        <c:axId val="54186036"/>
      </c:scatterChart>
      <c:valAx>
        <c:axId val="1347721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crossBetween val="midCat"/>
        <c:dispUnits/>
        <c:majorUnit val="1"/>
      </c:valAx>
      <c:valAx>
        <c:axId val="5418603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Nr3!$C$37:$C$51</c:f>
              <c:numCache/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Nr3!$K$37:$K$51</c:f>
              <c:numCache/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54641917"/>
        <c:axId val="22015206"/>
      </c:scatterChart>
      <c:valAx>
        <c:axId val="5464191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crossBetween val="midCat"/>
        <c:dispUnits/>
        <c:majorUnit val="1"/>
      </c:valAx>
      <c:valAx>
        <c:axId val="2201520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191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63919127"/>
        <c:axId val="38401232"/>
      </c:scatterChart>
      <c:valAx>
        <c:axId val="6391912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crossBetween val="midCat"/>
        <c:dispUnits/>
        <c:majorUnit val="1"/>
      </c:valAx>
      <c:valAx>
        <c:axId val="384012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91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0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Nr4!$C$37:$C$51</c:f>
              <c:numCache/>
            </c:numRef>
          </c:val>
        </c:ser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Nr4!$K$37:$K$51</c:f>
              <c:numCache/>
            </c:numRef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5476729"/>
        <c:axId val="49290562"/>
      </c:scatterChart>
      <c:valAx>
        <c:axId val="547672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0562"/>
        <c:crosses val="autoZero"/>
        <c:crossBetween val="midCat"/>
        <c:dispUnits/>
        <c:majorUnit val="1"/>
      </c:valAx>
      <c:valAx>
        <c:axId val="4929056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40961875"/>
        <c:axId val="33112556"/>
      </c:scatterChart>
      <c:valAx>
        <c:axId val="4096187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crossBetween val="midCat"/>
        <c:dispUnits/>
        <c:majorUnit val="1"/>
      </c:valAx>
      <c:valAx>
        <c:axId val="3311255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Nr5!$C$37:$C$51</c:f>
              <c:numCache/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Nr5!$K$37:$K$51</c:f>
              <c:numCache/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25258613"/>
        <c:axId val="26000926"/>
      </c:scatterChart>
      <c:valAx>
        <c:axId val="2525861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crossBetween val="midCat"/>
        <c:dispUnits/>
        <c:majorUnit val="1"/>
      </c:valAx>
      <c:valAx>
        <c:axId val="2600092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/>
            </c:strRef>
          </c:cat>
          <c:val>
            <c:numRef>
              <c:f>Nr1!$F$36:$F$50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/>
            </c:strRef>
          </c:cat>
          <c:val>
            <c:numRef>
              <c:f>Nr1!$C$36:$C$50</c:f>
              <c:numCache/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32681743"/>
        <c:axId val="25700232"/>
      </c:scatterChart>
      <c:valAx>
        <c:axId val="3268174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crossBetween val="midCat"/>
        <c:dispUnits/>
        <c:majorUnit val="1"/>
      </c:valAx>
      <c:valAx>
        <c:axId val="257002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Nr6!$C$37:$C$51</c:f>
              <c:numCache/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Nr6!$K$37:$K$51</c:f>
              <c:numCache/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38944753"/>
        <c:axId val="14958458"/>
      </c:scatterChart>
      <c:valAx>
        <c:axId val="3894475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8458"/>
        <c:crosses val="autoZero"/>
        <c:crossBetween val="midCat"/>
        <c:dispUnits/>
        <c:majorUnit val="1"/>
      </c:valAx>
      <c:valAx>
        <c:axId val="1495845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447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408395"/>
        <c:axId val="3675556"/>
      </c:scatterChart>
      <c:valAx>
        <c:axId val="40839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675556"/>
        <c:crosses val="autoZero"/>
        <c:crossBetween val="midCat"/>
        <c:dispUnits/>
        <c:majorUnit val="1"/>
      </c:valAx>
      <c:valAx>
        <c:axId val="367555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39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Nr7!$C$37:$C$51</c:f>
              <c:numCache/>
            </c:numRef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/>
            </c:strRef>
          </c:cat>
          <c:val>
            <c:numRef>
              <c:f>Nr1!$N$36:$N$50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/>
            </c:strRef>
          </c:cat>
          <c:val>
            <c:numRef>
              <c:f>Nr1!$K$36:$K$50</c:f>
              <c:numCache/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Nr7!$K$37:$K$51</c:f>
              <c:numCache/>
            </c:numRef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14615021"/>
        <c:axId val="64426326"/>
      </c:scatterChart>
      <c:valAx>
        <c:axId val="1461502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crossBetween val="midCat"/>
        <c:dispUnits/>
        <c:majorUnit val="1"/>
      </c:valAx>
      <c:valAx>
        <c:axId val="6442632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150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42966023"/>
        <c:axId val="51149888"/>
      </c:scatterChart>
      <c:valAx>
        <c:axId val="4296602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crossBetween val="midCat"/>
        <c:dispUnits/>
        <c:majorUnit val="1"/>
      </c:valAx>
      <c:valAx>
        <c:axId val="5114988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0234"/>
        <c:crosses val="autoZero"/>
        <c:auto val="1"/>
        <c:lblOffset val="100"/>
        <c:noMultiLvlLbl val="0"/>
      </c:catAx>
      <c:valAx>
        <c:axId val="49500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8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Nr8!$C$37:$C$51</c:f>
              <c:numCache/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0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Nr8!$K$37:$K$51</c:f>
              <c:numCache/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26386537"/>
        <c:axId val="36152242"/>
      </c:scatterChart>
      <c:valAx>
        <c:axId val="2638653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crossBetween val="midCat"/>
        <c:dispUnits/>
        <c:majorUnit val="1"/>
      </c:valAx>
      <c:valAx>
        <c:axId val="3615224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8653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56934723"/>
        <c:axId val="42650460"/>
      </c:scatterChart>
      <c:valAx>
        <c:axId val="5693472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2650460"/>
        <c:crosses val="autoZero"/>
        <c:crossBetween val="midCat"/>
        <c:dispUnits/>
        <c:majorUnit val="1"/>
      </c:valAx>
      <c:valAx>
        <c:axId val="4265046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3472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28348805"/>
        <c:axId val="53812654"/>
      </c:scatterChart>
      <c:valAx>
        <c:axId val="2834880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crossBetween val="midCat"/>
        <c:dispUnits/>
        <c:majorUnit val="1"/>
      </c:valAx>
      <c:valAx>
        <c:axId val="5381265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880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Nr9!$C$37:$C$51</c:f>
              <c:numCache/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Nr9!$K$37:$K$51</c:f>
              <c:numCache/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Nr9!$Y$65:$Y$94</c:f>
              <c:numCache/>
            </c:numRef>
          </c:xVal>
          <c:yVal>
            <c:numRef>
              <c:f>Fasit!$F$42:$F$71</c:f>
              <c:numCache>
                <c:ptCount val="30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</c:ser>
        <c:axId val="48892773"/>
        <c:axId val="37381774"/>
      </c:scatterChart>
      <c:valAx>
        <c:axId val="4889277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crossBetween val="midCat"/>
        <c:dispUnits/>
        <c:majorUnit val="1"/>
      </c:valAx>
      <c:valAx>
        <c:axId val="3738177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9277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891647"/>
        <c:axId val="8024824"/>
      </c:scatterChart>
      <c:valAx>
        <c:axId val="89164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crossBetween val="midCat"/>
        <c:dispUnits/>
        <c:majorUnit val="1"/>
      </c:valAx>
      <c:valAx>
        <c:axId val="802482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16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Fasit!$A$14:$A$28</c:f>
              <c:strCache/>
            </c:strRef>
          </c:cat>
          <c:val>
            <c:numRef>
              <c:f>Fasit!$B$14:$B$28</c:f>
              <c:numCache/>
            </c:numRef>
          </c:val>
        </c:ser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Fasit!$E$14:$E$28</c:f>
              <c:strCache/>
            </c:strRef>
          </c:cat>
          <c:val>
            <c:numRef>
              <c:f>Fasit!$F$14:$F$28</c:f>
              <c:numCache/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Nr1!$AC$65:$AC$94</c:f>
              <c:numCache/>
            </c:numRef>
          </c:xVal>
          <c:yVal>
            <c:numRef>
              <c:f>Fasit!$G$42:$G$71</c:f>
              <c:numCach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yVal>
          <c:smooth val="0"/>
        </c:ser>
        <c:axId val="14551839"/>
        <c:axId val="63857688"/>
      </c:scatterChart>
      <c:valAx>
        <c:axId val="1455183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crossBetween val="midCat"/>
        <c:dispUnits/>
        <c:majorUnit val="1"/>
      </c:valAx>
      <c:valAx>
        <c:axId val="6385768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18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/>
            </c:strRef>
          </c:cat>
          <c:val>
            <c:numRef>
              <c:f>Nr2!$F$36:$F$50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/>
            </c:strRef>
          </c:cat>
          <c:val>
            <c:numRef>
              <c:f>Nr2!$C$36:$C$50</c:f>
              <c:numCache/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2788920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438150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17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18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19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20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0</xdr:rowOff>
    </xdr:from>
    <xdr:to>
      <xdr:col>22</xdr:col>
      <xdr:colOff>400050</xdr:colOff>
      <xdr:row>12</xdr:row>
      <xdr:rowOff>114300</xdr:rowOff>
    </xdr:to>
    <xdr:graphicFrame>
      <xdr:nvGraphicFramePr>
        <xdr:cNvPr id="1" name="Chart 70"/>
        <xdr:cNvGraphicFramePr/>
      </xdr:nvGraphicFramePr>
      <xdr:xfrm>
        <a:off x="6638925" y="0"/>
        <a:ext cx="54959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13</xdr:row>
      <xdr:rowOff>85725</xdr:rowOff>
    </xdr:from>
    <xdr:to>
      <xdr:col>22</xdr:col>
      <xdr:colOff>390525</xdr:colOff>
      <xdr:row>30</xdr:row>
      <xdr:rowOff>76200</xdr:rowOff>
    </xdr:to>
    <xdr:graphicFrame>
      <xdr:nvGraphicFramePr>
        <xdr:cNvPr id="2" name="Chart 72"/>
        <xdr:cNvGraphicFramePr/>
      </xdr:nvGraphicFramePr>
      <xdr:xfrm>
        <a:off x="6619875" y="2733675"/>
        <a:ext cx="5505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798445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47675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21</xdr:col>
      <xdr:colOff>276225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63627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16</xdr:row>
      <xdr:rowOff>114300</xdr:rowOff>
    </xdr:from>
    <xdr:to>
      <xdr:col>21</xdr:col>
      <xdr:colOff>352425</xdr:colOff>
      <xdr:row>31</xdr:row>
      <xdr:rowOff>28575</xdr:rowOff>
    </xdr:to>
    <xdr:graphicFrame>
      <xdr:nvGraphicFramePr>
        <xdr:cNvPr id="4" name="Chart 4"/>
        <xdr:cNvGraphicFramePr/>
      </xdr:nvGraphicFramePr>
      <xdr:xfrm>
        <a:off x="6381750" y="3476625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26770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19150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368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654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8" sqref="C18"/>
    </sheetView>
  </sheetViews>
  <sheetFormatPr defaultColWidth="11.421875" defaultRowHeight="12.75"/>
  <cols>
    <col min="1" max="1" width="4.421875" style="0" customWidth="1"/>
    <col min="2" max="2" width="6.57421875" style="0" customWidth="1"/>
    <col min="3" max="3" width="8.57421875" style="0" customWidth="1"/>
    <col min="4" max="4" width="6.57421875" style="0" customWidth="1"/>
    <col min="5" max="5" width="3.28125" style="3" customWidth="1"/>
    <col min="6" max="6" width="10.421875" style="0" customWidth="1"/>
    <col min="7" max="7" width="10.28125" style="0" customWidth="1"/>
    <col min="8" max="8" width="10.421875" style="0" customWidth="1"/>
    <col min="9" max="9" width="9.421875" style="0" customWidth="1"/>
    <col min="10" max="10" width="10.28125" style="0" customWidth="1"/>
    <col min="11" max="11" width="12.421875" style="0" customWidth="1"/>
    <col min="12" max="12" width="9.00390625" style="0" customWidth="1"/>
    <col min="13" max="13" width="9.57421875" style="0" customWidth="1"/>
    <col min="14" max="14" width="10.00390625" style="0" customWidth="1"/>
    <col min="15" max="15" width="9.00390625" style="0" customWidth="1"/>
    <col min="16" max="16" width="9.421875" style="0" customWidth="1"/>
    <col min="17" max="17" width="6.57421875" style="0" customWidth="1"/>
    <col min="18" max="18" width="8.421875" style="0" customWidth="1"/>
    <col min="19" max="20" width="6.7109375" style="0" customWidth="1"/>
    <col min="21" max="21" width="7.28125" style="0" customWidth="1"/>
    <col min="22" max="22" width="6.28125" style="0" customWidth="1"/>
    <col min="23" max="24" width="6.57421875" style="0" customWidth="1"/>
    <col min="25" max="25" width="7.7109375" style="0" customWidth="1"/>
    <col min="26" max="26" width="7.140625" style="0" customWidth="1"/>
    <col min="27" max="27" width="7.57421875" style="0" customWidth="1"/>
    <col min="28" max="28" width="7.8515625" style="0" customWidth="1"/>
    <col min="29" max="29" width="6.00390625" style="0" customWidth="1"/>
    <col min="30" max="30" width="4.57421875" style="0" customWidth="1"/>
  </cols>
  <sheetData>
    <row r="1" spans="1:26" ht="12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83"/>
      <c r="N2" s="57" t="s">
        <v>294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>
      <c r="A3" s="57" t="s">
        <v>211</v>
      </c>
      <c r="B3" s="1"/>
      <c r="C3" s="1"/>
      <c r="D3" s="3"/>
      <c r="F3" s="3" t="s">
        <v>85</v>
      </c>
      <c r="G3" s="50" t="s">
        <v>289</v>
      </c>
      <c r="H3" s="49"/>
      <c r="I3" s="3"/>
      <c r="J3" s="74" t="s">
        <v>90</v>
      </c>
      <c r="K3" s="51">
        <v>39119</v>
      </c>
      <c r="L3" s="3"/>
      <c r="M3" s="3"/>
      <c r="N3" s="57" t="s">
        <v>296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>
      <c r="A4" s="3"/>
      <c r="B4" s="57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288</v>
      </c>
      <c r="L5" s="3" t="s">
        <v>288</v>
      </c>
      <c r="M5" s="3" t="s">
        <v>288</v>
      </c>
      <c r="N5" s="3" t="s">
        <v>288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1" ht="12.75">
      <c r="A6" s="3"/>
      <c r="B6" s="3"/>
      <c r="C6" s="3"/>
      <c r="D6" s="3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/>
      <c r="P6" s="3"/>
      <c r="Q6" s="7"/>
      <c r="R6" s="7"/>
      <c r="S6" s="7"/>
      <c r="T6" s="7"/>
      <c r="U6" s="7"/>
    </row>
    <row r="7" spans="1:21" ht="12.75">
      <c r="A7" s="3"/>
      <c r="B7" s="3"/>
      <c r="C7" s="3"/>
      <c r="D7" s="3"/>
      <c r="F7" s="11">
        <v>100</v>
      </c>
      <c r="G7" s="11">
        <v>101</v>
      </c>
      <c r="H7" s="11">
        <v>102</v>
      </c>
      <c r="I7" s="11">
        <v>103</v>
      </c>
      <c r="J7" s="11">
        <v>104</v>
      </c>
      <c r="K7" s="144">
        <v>105</v>
      </c>
      <c r="L7" s="144">
        <v>106</v>
      </c>
      <c r="M7" s="144">
        <v>107</v>
      </c>
      <c r="N7" s="144">
        <v>108</v>
      </c>
      <c r="O7" s="1"/>
      <c r="P7" s="1"/>
      <c r="Q7" s="27"/>
      <c r="R7" s="27"/>
      <c r="S7" s="27"/>
      <c r="T7" s="7"/>
      <c r="U7" s="7"/>
    </row>
    <row r="8" spans="1:21" ht="12.75">
      <c r="A8" s="3"/>
      <c r="B8" s="1" t="s">
        <v>87</v>
      </c>
      <c r="C8" s="1" t="s">
        <v>87</v>
      </c>
      <c r="D8" s="1" t="s">
        <v>87</v>
      </c>
      <c r="E8" s="1"/>
      <c r="F8" s="11" t="s">
        <v>229</v>
      </c>
      <c r="G8" s="11" t="s">
        <v>230</v>
      </c>
      <c r="H8" s="11" t="s">
        <v>29</v>
      </c>
      <c r="I8" s="11" t="s">
        <v>258</v>
      </c>
      <c r="J8" s="11" t="s">
        <v>262</v>
      </c>
      <c r="K8" s="144" t="s">
        <v>268</v>
      </c>
      <c r="L8" s="144" t="s">
        <v>272</v>
      </c>
      <c r="M8" s="144" t="s">
        <v>277</v>
      </c>
      <c r="N8" s="144" t="s">
        <v>156</v>
      </c>
      <c r="O8" s="1"/>
      <c r="P8" s="1"/>
      <c r="Q8" s="27"/>
      <c r="R8" s="27"/>
      <c r="S8" s="27"/>
      <c r="T8" s="7"/>
      <c r="U8" s="7"/>
    </row>
    <row r="9" spans="1:21" ht="12.75">
      <c r="A9" s="3"/>
      <c r="B9" s="1" t="s">
        <v>88</v>
      </c>
      <c r="C9" s="1" t="s">
        <v>21</v>
      </c>
      <c r="D9" s="1" t="s">
        <v>27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7"/>
      <c r="S9" s="7"/>
      <c r="T9" s="7"/>
      <c r="U9" s="7"/>
    </row>
    <row r="10" spans="1:21" ht="12.75">
      <c r="A10" s="3">
        <v>1</v>
      </c>
      <c r="B10" s="25" t="str">
        <f>+Fasit!B42</f>
        <v>A</v>
      </c>
      <c r="C10" s="81" t="str">
        <f>+Fasit!C42</f>
        <v>R+</v>
      </c>
      <c r="D10" s="81" t="str">
        <f>+Fasit!D42</f>
        <v>3-</v>
      </c>
      <c r="F10" t="s">
        <v>293</v>
      </c>
      <c r="G10" t="s">
        <v>242</v>
      </c>
      <c r="H10" t="s">
        <v>231</v>
      </c>
      <c r="I10" t="s">
        <v>242</v>
      </c>
      <c r="J10" t="s">
        <v>231</v>
      </c>
      <c r="K10" s="145" t="s">
        <v>269</v>
      </c>
      <c r="L10" s="145" t="s">
        <v>210</v>
      </c>
      <c r="M10" s="145" t="s">
        <v>231</v>
      </c>
      <c r="N10" s="145" t="s">
        <v>240</v>
      </c>
      <c r="O10" s="3"/>
      <c r="P10" s="3"/>
      <c r="Q10" s="7"/>
      <c r="R10" s="7"/>
      <c r="S10" s="7"/>
      <c r="T10" s="7"/>
      <c r="U10" s="7"/>
    </row>
    <row r="11" spans="1:21" ht="12.75">
      <c r="A11" s="3">
        <f>+A10+1</f>
        <v>2</v>
      </c>
      <c r="B11" s="25" t="str">
        <f>+Fasit!B43</f>
        <v>A</v>
      </c>
      <c r="C11" s="81" t="str">
        <f>+Fasit!C43</f>
        <v>R-</v>
      </c>
      <c r="D11" s="81" t="str">
        <f>+Fasit!D43</f>
        <v>3-</v>
      </c>
      <c r="E11" s="1"/>
      <c r="F11" t="s">
        <v>232</v>
      </c>
      <c r="G11" t="s">
        <v>206</v>
      </c>
      <c r="H11" t="s">
        <v>232</v>
      </c>
      <c r="I11" t="s">
        <v>201</v>
      </c>
      <c r="J11" t="s">
        <v>232</v>
      </c>
      <c r="K11" s="145" t="s">
        <v>210</v>
      </c>
      <c r="L11" s="145" t="s">
        <v>180</v>
      </c>
      <c r="M11" s="145" t="s">
        <v>227</v>
      </c>
      <c r="N11" s="145" t="s">
        <v>232</v>
      </c>
      <c r="O11" s="3"/>
      <c r="P11" s="3"/>
      <c r="Q11" s="7"/>
      <c r="R11" s="7"/>
      <c r="S11" s="7"/>
      <c r="T11" s="7"/>
      <c r="U11" s="7"/>
    </row>
    <row r="12" spans="1:21" ht="12.75">
      <c r="A12" s="3">
        <f aca="true" t="shared" si="0" ref="A12:A39">+A11+1</f>
        <v>3</v>
      </c>
      <c r="B12" s="25" t="str">
        <f>+Fasit!B44</f>
        <v>D</v>
      </c>
      <c r="C12" s="81" t="str">
        <f>+Fasit!C44</f>
        <v>P+</v>
      </c>
      <c r="D12" s="81" t="str">
        <f>+Fasit!D44</f>
        <v>2 </v>
      </c>
      <c r="E12" s="1"/>
      <c r="F12" t="s">
        <v>233</v>
      </c>
      <c r="G12" t="s">
        <v>199</v>
      </c>
      <c r="H12" t="s">
        <v>233</v>
      </c>
      <c r="I12" t="s">
        <v>236</v>
      </c>
      <c r="J12" t="s">
        <v>174</v>
      </c>
      <c r="K12" s="145" t="s">
        <v>189</v>
      </c>
      <c r="L12" s="145" t="s">
        <v>239</v>
      </c>
      <c r="M12" s="145" t="s">
        <v>184</v>
      </c>
      <c r="N12" s="145" t="s">
        <v>199</v>
      </c>
      <c r="O12" s="3"/>
      <c r="P12" s="3"/>
      <c r="Q12" s="7"/>
      <c r="R12" s="7"/>
      <c r="S12" s="7"/>
      <c r="T12" s="7"/>
      <c r="U12" s="7"/>
    </row>
    <row r="13" spans="1:21" ht="12.75">
      <c r="A13" s="3">
        <f t="shared" si="0"/>
        <v>4</v>
      </c>
      <c r="B13" s="25" t="str">
        <f>+Fasit!B45</f>
        <v>A</v>
      </c>
      <c r="C13" s="81" t="str">
        <f>+Fasit!C45</f>
        <v>O </v>
      </c>
      <c r="D13" s="81" t="str">
        <f>+Fasit!D45</f>
        <v>3-</v>
      </c>
      <c r="E13" s="1"/>
      <c r="F13" t="s">
        <v>181</v>
      </c>
      <c r="G13" t="s">
        <v>180</v>
      </c>
      <c r="H13" t="s">
        <v>173</v>
      </c>
      <c r="I13" t="s">
        <v>173</v>
      </c>
      <c r="J13" t="s">
        <v>181</v>
      </c>
      <c r="K13" s="145" t="s">
        <v>173</v>
      </c>
      <c r="L13" s="145" t="s">
        <v>173</v>
      </c>
      <c r="M13" s="145" t="s">
        <v>173</v>
      </c>
      <c r="N13" s="145" t="s">
        <v>180</v>
      </c>
      <c r="O13" s="3"/>
      <c r="P13" s="3"/>
      <c r="Q13" s="7"/>
      <c r="R13" s="7"/>
      <c r="S13" s="7"/>
      <c r="T13" s="7"/>
      <c r="U13" s="7"/>
    </row>
    <row r="14" spans="1:21" ht="12.75">
      <c r="A14" s="3">
        <f t="shared" si="0"/>
        <v>5</v>
      </c>
      <c r="B14" s="25" t="str">
        <f>+Fasit!B46</f>
        <v>F</v>
      </c>
      <c r="C14" s="81" t="str">
        <f>+Fasit!C46</f>
        <v>P+</v>
      </c>
      <c r="D14" s="81" t="str">
        <f>+Fasit!D46</f>
        <v>3+</v>
      </c>
      <c r="E14" s="1"/>
      <c r="F14" t="s">
        <v>177</v>
      </c>
      <c r="G14" t="s">
        <v>178</v>
      </c>
      <c r="H14" t="s">
        <v>200</v>
      </c>
      <c r="I14" t="s">
        <v>187</v>
      </c>
      <c r="J14" t="s">
        <v>177</v>
      </c>
      <c r="K14" s="145" t="s">
        <v>187</v>
      </c>
      <c r="L14" s="145" t="s">
        <v>176</v>
      </c>
      <c r="M14" s="145" t="s">
        <v>187</v>
      </c>
      <c r="N14" s="145" t="s">
        <v>187</v>
      </c>
      <c r="O14" s="3"/>
      <c r="P14" s="3"/>
      <c r="Q14" s="7"/>
      <c r="R14" s="7"/>
      <c r="S14" s="7"/>
      <c r="T14" s="7"/>
      <c r="U14" s="7"/>
    </row>
    <row r="15" spans="1:21" ht="12.75">
      <c r="A15" s="3">
        <f t="shared" si="0"/>
        <v>6</v>
      </c>
      <c r="B15" s="25" t="str">
        <f>+Fasit!B47</f>
        <v>B</v>
      </c>
      <c r="C15" s="81" t="str">
        <f>+Fasit!C47</f>
        <v>O+</v>
      </c>
      <c r="D15" s="81" t="str">
        <f>+Fasit!D47</f>
        <v>1+</v>
      </c>
      <c r="E15" s="1"/>
      <c r="F15" t="s">
        <v>234</v>
      </c>
      <c r="G15" t="s">
        <v>207</v>
      </c>
      <c r="H15" t="s">
        <v>248</v>
      </c>
      <c r="I15" t="s">
        <v>259</v>
      </c>
      <c r="J15" t="s">
        <v>248</v>
      </c>
      <c r="K15" s="145" t="s">
        <v>259</v>
      </c>
      <c r="L15" s="145" t="s">
        <v>273</v>
      </c>
      <c r="M15" s="145" t="s">
        <v>248</v>
      </c>
      <c r="N15" s="145" t="s">
        <v>234</v>
      </c>
      <c r="O15" s="3"/>
      <c r="P15" s="3"/>
      <c r="Q15" s="7"/>
      <c r="R15" s="7"/>
      <c r="S15" s="7"/>
      <c r="T15" s="7"/>
      <c r="U15" s="7"/>
    </row>
    <row r="16" spans="1:21" ht="14.25" customHeight="1">
      <c r="A16" s="3">
        <f t="shared" si="0"/>
        <v>7</v>
      </c>
      <c r="B16" s="25" t="str">
        <f>+Fasit!B48</f>
        <v>A</v>
      </c>
      <c r="C16" s="81" t="str">
        <f>+Fasit!C48</f>
        <v>R-</v>
      </c>
      <c r="D16" s="81" t="str">
        <f>+Fasit!D48</f>
        <v>2+</v>
      </c>
      <c r="E16" s="1"/>
      <c r="F16" t="s">
        <v>182</v>
      </c>
      <c r="G16" t="s">
        <v>232</v>
      </c>
      <c r="H16" t="s">
        <v>191</v>
      </c>
      <c r="I16" t="s">
        <v>227</v>
      </c>
      <c r="J16" t="s">
        <v>206</v>
      </c>
      <c r="K16" s="145" t="s">
        <v>232</v>
      </c>
      <c r="L16" s="145" t="s">
        <v>201</v>
      </c>
      <c r="M16" s="145" t="s">
        <v>182</v>
      </c>
      <c r="N16" s="145" t="s">
        <v>206</v>
      </c>
      <c r="O16" s="3"/>
      <c r="P16" s="3"/>
      <c r="Q16" s="7"/>
      <c r="R16" s="7"/>
      <c r="S16" s="7"/>
      <c r="T16" s="7"/>
      <c r="U16" s="7"/>
    </row>
    <row r="17" spans="1:21" ht="12.75">
      <c r="A17" s="3">
        <f t="shared" si="0"/>
        <v>8</v>
      </c>
      <c r="B17" s="25" t="str">
        <f>+Fasit!B49</f>
        <v>A</v>
      </c>
      <c r="C17" s="81" t="str">
        <f>+Fasit!C49</f>
        <v>R-</v>
      </c>
      <c r="D17" s="81" t="str">
        <f>+Fasit!D49</f>
        <v>2 </v>
      </c>
      <c r="E17" s="1"/>
      <c r="F17" t="s">
        <v>208</v>
      </c>
      <c r="G17" t="s">
        <v>191</v>
      </c>
      <c r="H17" t="s">
        <v>208</v>
      </c>
      <c r="I17" t="s">
        <v>260</v>
      </c>
      <c r="J17" t="s">
        <v>263</v>
      </c>
      <c r="K17" s="145" t="s">
        <v>207</v>
      </c>
      <c r="L17" s="145" t="s">
        <v>260</v>
      </c>
      <c r="M17" s="145" t="s">
        <v>207</v>
      </c>
      <c r="N17" s="145" t="s">
        <v>179</v>
      </c>
      <c r="O17" s="3"/>
      <c r="P17" s="3"/>
      <c r="Q17" s="7"/>
      <c r="R17" s="7"/>
      <c r="S17" s="7"/>
      <c r="T17" s="7"/>
      <c r="U17" s="7"/>
    </row>
    <row r="18" spans="1:21" ht="12.75">
      <c r="A18" s="3">
        <f t="shared" si="0"/>
        <v>9</v>
      </c>
      <c r="B18" s="25" t="str">
        <f>+Fasit!B50</f>
        <v>A</v>
      </c>
      <c r="C18" s="81" t="str">
        <f>+Fasit!C50</f>
        <v>O </v>
      </c>
      <c r="D18" s="81" t="str">
        <f>+Fasit!D50</f>
        <v>2+</v>
      </c>
      <c r="E18" s="1"/>
      <c r="F18" t="s">
        <v>181</v>
      </c>
      <c r="G18" t="s">
        <v>173</v>
      </c>
      <c r="H18" t="s">
        <v>181</v>
      </c>
      <c r="I18" t="s">
        <v>172</v>
      </c>
      <c r="J18" t="s">
        <v>204</v>
      </c>
      <c r="K18" s="145" t="s">
        <v>183</v>
      </c>
      <c r="L18" s="145" t="s">
        <v>192</v>
      </c>
      <c r="M18" s="145" t="s">
        <v>172</v>
      </c>
      <c r="N18" s="145" t="s">
        <v>173</v>
      </c>
      <c r="O18" s="3"/>
      <c r="P18" s="3"/>
      <c r="Q18" s="7"/>
      <c r="R18" s="7"/>
      <c r="S18" s="7"/>
      <c r="T18" s="7"/>
      <c r="U18" s="7"/>
    </row>
    <row r="19" spans="1:21" ht="12.75">
      <c r="A19" s="3">
        <f t="shared" si="0"/>
        <v>10</v>
      </c>
      <c r="B19" s="25" t="str">
        <f>+Fasit!B51</f>
        <v>A</v>
      </c>
      <c r="C19" s="81" t="str">
        <f>+Fasit!C51</f>
        <v>O </v>
      </c>
      <c r="D19" s="81" t="str">
        <f>+Fasit!D51</f>
        <v>3 </v>
      </c>
      <c r="E19" s="1"/>
      <c r="F19" t="s">
        <v>173</v>
      </c>
      <c r="G19" t="s">
        <v>180</v>
      </c>
      <c r="H19" t="s">
        <v>173</v>
      </c>
      <c r="I19" t="s">
        <v>198</v>
      </c>
      <c r="J19" t="s">
        <v>198</v>
      </c>
      <c r="K19" s="145" t="s">
        <v>198</v>
      </c>
      <c r="L19" s="145" t="s">
        <v>274</v>
      </c>
      <c r="M19" s="145" t="s">
        <v>173</v>
      </c>
      <c r="N19" s="145" t="s">
        <v>180</v>
      </c>
      <c r="O19" s="3"/>
      <c r="P19" s="3"/>
      <c r="Q19" s="7"/>
      <c r="R19" s="7"/>
      <c r="S19" s="7"/>
      <c r="T19" s="7"/>
      <c r="U19" s="7"/>
    </row>
    <row r="20" spans="1:21" ht="12.75">
      <c r="A20" s="3">
        <f t="shared" si="0"/>
        <v>11</v>
      </c>
      <c r="B20" s="25" t="str">
        <f>+Fasit!B52</f>
        <v>A</v>
      </c>
      <c r="C20" s="81" t="str">
        <f>+Fasit!C52</f>
        <v>R-</v>
      </c>
      <c r="D20" s="81" t="str">
        <f>+Fasit!D52</f>
        <v>3+</v>
      </c>
      <c r="E20" s="1"/>
      <c r="F20" t="s">
        <v>180</v>
      </c>
      <c r="G20" t="s">
        <v>241</v>
      </c>
      <c r="H20" t="s">
        <v>249</v>
      </c>
      <c r="I20" t="s">
        <v>190</v>
      </c>
      <c r="J20" t="s">
        <v>210</v>
      </c>
      <c r="K20" s="145" t="s">
        <v>241</v>
      </c>
      <c r="L20" s="145" t="s">
        <v>190</v>
      </c>
      <c r="M20" s="145" t="s">
        <v>180</v>
      </c>
      <c r="N20" s="145" t="s">
        <v>241</v>
      </c>
      <c r="O20" s="3"/>
      <c r="P20" s="3"/>
      <c r="Q20" s="7"/>
      <c r="R20" s="7"/>
      <c r="S20" s="7"/>
      <c r="T20" s="7"/>
      <c r="U20" s="7"/>
    </row>
    <row r="21" spans="1:21" ht="12.75">
      <c r="A21" s="3">
        <f t="shared" si="0"/>
        <v>12</v>
      </c>
      <c r="B21" s="25" t="str">
        <f>+Fasit!B53</f>
        <v>A</v>
      </c>
      <c r="C21" s="81" t="str">
        <f>+Fasit!C53</f>
        <v>O+</v>
      </c>
      <c r="D21" s="81" t="str">
        <f>+Fasit!D53</f>
        <v>3-</v>
      </c>
      <c r="E21" s="1"/>
      <c r="F21" t="s">
        <v>227</v>
      </c>
      <c r="G21" t="s">
        <v>201</v>
      </c>
      <c r="H21" t="s">
        <v>232</v>
      </c>
      <c r="I21" t="s">
        <v>173</v>
      </c>
      <c r="J21" t="s">
        <v>201</v>
      </c>
      <c r="K21" s="145" t="s">
        <v>173</v>
      </c>
      <c r="L21" s="145" t="s">
        <v>198</v>
      </c>
      <c r="M21" s="145" t="s">
        <v>173</v>
      </c>
      <c r="N21" s="145" t="s">
        <v>180</v>
      </c>
      <c r="O21" s="3"/>
      <c r="P21" s="3"/>
      <c r="Q21" s="7"/>
      <c r="R21" s="7"/>
      <c r="S21" s="7"/>
      <c r="T21" s="7"/>
      <c r="U21" s="7"/>
    </row>
    <row r="22" spans="1:21" ht="12.75">
      <c r="A22" s="3">
        <f t="shared" si="0"/>
        <v>13</v>
      </c>
      <c r="B22" s="25" t="str">
        <f>+Fasit!B54</f>
        <v>E</v>
      </c>
      <c r="C22" s="81" t="str">
        <f>+Fasit!C54</f>
        <v>O-</v>
      </c>
      <c r="D22" s="81" t="str">
        <f>+Fasit!D54</f>
        <v>4 </v>
      </c>
      <c r="E22" s="1"/>
      <c r="F22" t="s">
        <v>228</v>
      </c>
      <c r="G22" t="s">
        <v>202</v>
      </c>
      <c r="H22" t="s">
        <v>250</v>
      </c>
      <c r="I22" t="s">
        <v>188</v>
      </c>
      <c r="J22" t="s">
        <v>185</v>
      </c>
      <c r="K22" s="145" t="s">
        <v>188</v>
      </c>
      <c r="L22" s="145" t="s">
        <v>250</v>
      </c>
      <c r="M22" s="145" t="s">
        <v>185</v>
      </c>
      <c r="N22" s="145" t="s">
        <v>202</v>
      </c>
      <c r="O22" s="3"/>
      <c r="P22" s="3"/>
      <c r="Q22" s="7"/>
      <c r="R22" s="7"/>
      <c r="S22" s="7"/>
      <c r="T22" s="7"/>
      <c r="U22" s="7"/>
    </row>
    <row r="23" spans="1:21" ht="12.75">
      <c r="A23" s="3">
        <f t="shared" si="0"/>
        <v>14</v>
      </c>
      <c r="B23" s="25" t="str">
        <f>+Fasit!B55</f>
        <v>E</v>
      </c>
      <c r="C23" s="81" t="str">
        <f>+Fasit!C55</f>
        <v>O-</v>
      </c>
      <c r="D23" s="81" t="str">
        <f>+Fasit!D55</f>
        <v>3+</v>
      </c>
      <c r="E23" s="1"/>
      <c r="F23" t="s">
        <v>205</v>
      </c>
      <c r="G23" t="s">
        <v>205</v>
      </c>
      <c r="H23" t="s">
        <v>195</v>
      </c>
      <c r="I23" t="s">
        <v>178</v>
      </c>
      <c r="J23" t="s">
        <v>264</v>
      </c>
      <c r="K23" s="145" t="s">
        <v>178</v>
      </c>
      <c r="L23" s="145" t="s">
        <v>196</v>
      </c>
      <c r="M23" s="145" t="s">
        <v>197</v>
      </c>
      <c r="N23" s="145" t="s">
        <v>226</v>
      </c>
      <c r="O23" s="3"/>
      <c r="P23" s="3"/>
      <c r="Q23" s="7"/>
      <c r="R23" s="7"/>
      <c r="S23" s="7"/>
      <c r="T23" s="7"/>
      <c r="U23" s="7"/>
    </row>
    <row r="24" spans="1:21" ht="12.75">
      <c r="A24" s="3">
        <f t="shared" si="0"/>
        <v>15</v>
      </c>
      <c r="B24" s="25" t="str">
        <f>+Fasit!B56</f>
        <v>A</v>
      </c>
      <c r="C24" s="81" t="str">
        <f>+Fasit!C56</f>
        <v>R+</v>
      </c>
      <c r="D24" s="81" t="str">
        <f>+Fasit!D56</f>
        <v>3-</v>
      </c>
      <c r="E24" s="1"/>
      <c r="F24" t="s">
        <v>235</v>
      </c>
      <c r="G24" t="s">
        <v>210</v>
      </c>
      <c r="H24" t="s">
        <v>235</v>
      </c>
      <c r="I24" t="s">
        <v>206</v>
      </c>
      <c r="J24" t="s">
        <v>235</v>
      </c>
      <c r="K24" s="145" t="s">
        <v>206</v>
      </c>
      <c r="L24" s="145" t="s">
        <v>191</v>
      </c>
      <c r="M24" s="145" t="s">
        <v>191</v>
      </c>
      <c r="N24" s="145" t="s">
        <v>242</v>
      </c>
      <c r="O24" s="3"/>
      <c r="P24" s="3"/>
      <c r="Q24" s="7"/>
      <c r="R24" s="7"/>
      <c r="S24" s="7"/>
      <c r="T24" s="7"/>
      <c r="U24" s="7"/>
    </row>
    <row r="25" spans="1:21" ht="12.75">
      <c r="A25" s="3">
        <f t="shared" si="0"/>
        <v>16</v>
      </c>
      <c r="B25" s="25" t="str">
        <f>+Fasit!B57</f>
        <v>A</v>
      </c>
      <c r="C25" s="81" t="str">
        <f>+Fasit!C57</f>
        <v>R+</v>
      </c>
      <c r="D25" s="81" t="str">
        <f>+Fasit!D57</f>
        <v>2+</v>
      </c>
      <c r="E25" s="1"/>
      <c r="F25" t="s">
        <v>235</v>
      </c>
      <c r="G25" t="s">
        <v>242</v>
      </c>
      <c r="H25" t="s">
        <v>242</v>
      </c>
      <c r="I25" t="s">
        <v>191</v>
      </c>
      <c r="J25" t="s">
        <v>235</v>
      </c>
      <c r="K25" s="145" t="s">
        <v>242</v>
      </c>
      <c r="L25" s="145" t="s">
        <v>191</v>
      </c>
      <c r="M25" s="145" t="s">
        <v>278</v>
      </c>
      <c r="N25" s="145" t="s">
        <v>235</v>
      </c>
      <c r="O25" s="3"/>
      <c r="P25" s="3"/>
      <c r="Q25" s="7"/>
      <c r="R25" s="7"/>
      <c r="S25" s="7"/>
      <c r="T25" s="7"/>
      <c r="U25" s="7"/>
    </row>
    <row r="26" spans="1:21" ht="14.25" customHeight="1">
      <c r="A26" s="3">
        <f t="shared" si="0"/>
        <v>17</v>
      </c>
      <c r="B26" s="25" t="str">
        <f>+Fasit!B58</f>
        <v>A</v>
      </c>
      <c r="C26" s="81" t="str">
        <f>+Fasit!C58</f>
        <v>R-</v>
      </c>
      <c r="D26" s="81" t="str">
        <f>+Fasit!D58</f>
        <v>2+</v>
      </c>
      <c r="E26" s="1"/>
      <c r="F26" t="s">
        <v>191</v>
      </c>
      <c r="G26" t="s">
        <v>182</v>
      </c>
      <c r="H26" t="s">
        <v>191</v>
      </c>
      <c r="I26" t="s">
        <v>227</v>
      </c>
      <c r="J26" t="s">
        <v>182</v>
      </c>
      <c r="K26" s="145" t="s">
        <v>182</v>
      </c>
      <c r="L26" s="145" t="s">
        <v>227</v>
      </c>
      <c r="M26" s="145" t="s">
        <v>182</v>
      </c>
      <c r="N26" s="145" t="s">
        <v>191</v>
      </c>
      <c r="O26" s="3"/>
      <c r="P26" s="3"/>
      <c r="Q26" s="7"/>
      <c r="R26" s="7"/>
      <c r="S26" s="7"/>
      <c r="T26" s="7"/>
      <c r="U26" s="7"/>
    </row>
    <row r="27" spans="1:21" ht="12.75">
      <c r="A27" s="3">
        <f t="shared" si="0"/>
        <v>18</v>
      </c>
      <c r="B27" s="25" t="str">
        <f>+Fasit!B59</f>
        <v>A</v>
      </c>
      <c r="C27" s="81" t="str">
        <f>+Fasit!C59</f>
        <v>O </v>
      </c>
      <c r="D27" s="81" t="str">
        <f>+Fasit!D59</f>
        <v>2+</v>
      </c>
      <c r="E27" s="1"/>
      <c r="F27" t="s">
        <v>181</v>
      </c>
      <c r="G27" t="s">
        <v>201</v>
      </c>
      <c r="H27" t="s">
        <v>201</v>
      </c>
      <c r="I27" t="s">
        <v>181</v>
      </c>
      <c r="J27" t="s">
        <v>181</v>
      </c>
      <c r="K27" s="145" t="s">
        <v>173</v>
      </c>
      <c r="L27" s="145" t="s">
        <v>183</v>
      </c>
      <c r="M27" s="145" t="s">
        <v>181</v>
      </c>
      <c r="N27" s="145" t="s">
        <v>227</v>
      </c>
      <c r="O27" s="3"/>
      <c r="P27" s="3"/>
      <c r="Q27" s="7"/>
      <c r="R27" s="7"/>
      <c r="S27" s="7"/>
      <c r="T27" s="7"/>
      <c r="U27" s="7"/>
    </row>
    <row r="28" spans="1:21" ht="12.75">
      <c r="A28" s="3">
        <f t="shared" si="0"/>
        <v>19</v>
      </c>
      <c r="B28" s="25" t="str">
        <f>+Fasit!B60</f>
        <v>A</v>
      </c>
      <c r="C28" s="81" t="str">
        <f>+Fasit!C60</f>
        <v>R </v>
      </c>
      <c r="D28" s="81" t="str">
        <f>+Fasit!D60</f>
        <v>2+</v>
      </c>
      <c r="E28" s="1"/>
      <c r="F28" t="s">
        <v>206</v>
      </c>
      <c r="G28" t="s">
        <v>191</v>
      </c>
      <c r="H28" t="s">
        <v>251</v>
      </c>
      <c r="I28" t="s">
        <v>182</v>
      </c>
      <c r="J28" t="s">
        <v>179</v>
      </c>
      <c r="K28" s="145" t="s">
        <v>227</v>
      </c>
      <c r="L28" s="145" t="s">
        <v>227</v>
      </c>
      <c r="M28" s="145" t="s">
        <v>279</v>
      </c>
      <c r="N28" s="145" t="s">
        <v>179</v>
      </c>
      <c r="O28" s="3"/>
      <c r="P28" s="3"/>
      <c r="Q28" s="7"/>
      <c r="R28" s="7"/>
      <c r="S28" s="7"/>
      <c r="T28" s="7"/>
      <c r="U28" s="7"/>
    </row>
    <row r="29" spans="1:21" ht="12.75">
      <c r="A29" s="3">
        <f t="shared" si="0"/>
        <v>20</v>
      </c>
      <c r="B29" s="25" t="str">
        <f>+Fasit!B61</f>
        <v>E</v>
      </c>
      <c r="C29" s="81" t="str">
        <f>+Fasit!C61</f>
        <v>P+</v>
      </c>
      <c r="D29" s="81" t="str">
        <f>+Fasit!D61</f>
        <v>1+</v>
      </c>
      <c r="E29" s="1"/>
      <c r="F29" t="s">
        <v>209</v>
      </c>
      <c r="G29" t="s">
        <v>243</v>
      </c>
      <c r="H29" t="s">
        <v>193</v>
      </c>
      <c r="I29" t="s">
        <v>203</v>
      </c>
      <c r="J29" t="s">
        <v>209</v>
      </c>
      <c r="K29" s="145" t="s">
        <v>209</v>
      </c>
      <c r="L29" s="145" t="s">
        <v>203</v>
      </c>
      <c r="M29" s="145" t="s">
        <v>280</v>
      </c>
      <c r="N29" s="145" t="s">
        <v>256</v>
      </c>
      <c r="O29" s="3"/>
      <c r="P29" s="3"/>
      <c r="Q29" s="7"/>
      <c r="R29" s="7"/>
      <c r="S29" s="7"/>
      <c r="T29" s="7"/>
      <c r="U29" s="7"/>
    </row>
    <row r="30" spans="1:21" ht="12.75">
      <c r="A30" s="3">
        <f t="shared" si="0"/>
        <v>21</v>
      </c>
      <c r="B30" s="25" t="str">
        <f>+Fasit!B62</f>
        <v>E</v>
      </c>
      <c r="C30" s="81" t="str">
        <f>+Fasit!C62</f>
        <v>O-</v>
      </c>
      <c r="D30" s="81" t="str">
        <f>+Fasit!D62</f>
        <v>2-</v>
      </c>
      <c r="E30" s="1"/>
      <c r="F30" t="s">
        <v>236</v>
      </c>
      <c r="G30" t="s">
        <v>244</v>
      </c>
      <c r="H30" t="s">
        <v>244</v>
      </c>
      <c r="I30" t="s">
        <v>236</v>
      </c>
      <c r="J30" t="s">
        <v>194</v>
      </c>
      <c r="K30" s="145" t="s">
        <v>236</v>
      </c>
      <c r="L30" s="145" t="s">
        <v>174</v>
      </c>
      <c r="M30" s="145" t="s">
        <v>281</v>
      </c>
      <c r="N30" s="145" t="s">
        <v>257</v>
      </c>
      <c r="O30" s="3"/>
      <c r="P30" s="3"/>
      <c r="Q30" s="7"/>
      <c r="R30" s="7"/>
      <c r="S30" s="7"/>
      <c r="T30" s="7"/>
      <c r="U30" s="7"/>
    </row>
    <row r="31" spans="1:21" ht="12.75">
      <c r="A31" s="3">
        <f t="shared" si="0"/>
        <v>22</v>
      </c>
      <c r="B31" s="25" t="str">
        <f>+Fasit!B63</f>
        <v>B</v>
      </c>
      <c r="C31" s="81" t="str">
        <f>+Fasit!C63</f>
        <v>U+</v>
      </c>
      <c r="D31" s="81" t="str">
        <f>+Fasit!D63</f>
        <v>1+</v>
      </c>
      <c r="E31" s="1"/>
      <c r="F31" t="s">
        <v>237</v>
      </c>
      <c r="G31" t="s">
        <v>245</v>
      </c>
      <c r="H31" t="s">
        <v>252</v>
      </c>
      <c r="I31" t="s">
        <v>245</v>
      </c>
      <c r="J31" t="s">
        <v>265</v>
      </c>
      <c r="K31" s="145" t="s">
        <v>265</v>
      </c>
      <c r="L31" s="145" t="s">
        <v>275</v>
      </c>
      <c r="M31" s="145" t="s">
        <v>282</v>
      </c>
      <c r="N31" s="145" t="s">
        <v>245</v>
      </c>
      <c r="O31" s="3"/>
      <c r="P31" s="3"/>
      <c r="Q31" s="7"/>
      <c r="R31" s="7"/>
      <c r="S31" s="7"/>
      <c r="T31" s="7"/>
      <c r="U31" s="7"/>
    </row>
    <row r="32" spans="1:21" ht="12.75">
      <c r="A32" s="3">
        <f t="shared" si="0"/>
        <v>23</v>
      </c>
      <c r="B32" s="25" t="str">
        <f>+Fasit!B64</f>
        <v>A</v>
      </c>
      <c r="C32" s="81" t="str">
        <f>+Fasit!C64</f>
        <v>O+</v>
      </c>
      <c r="D32" s="81" t="str">
        <f>+Fasit!D64</f>
        <v>3-</v>
      </c>
      <c r="E32" s="1"/>
      <c r="F32" t="s">
        <v>227</v>
      </c>
      <c r="G32" t="s">
        <v>201</v>
      </c>
      <c r="H32" t="s">
        <v>253</v>
      </c>
      <c r="I32" t="s">
        <v>181</v>
      </c>
      <c r="J32" t="s">
        <v>201</v>
      </c>
      <c r="K32" s="145" t="s">
        <v>173</v>
      </c>
      <c r="L32" s="145" t="s">
        <v>181</v>
      </c>
      <c r="M32" s="145" t="s">
        <v>227</v>
      </c>
      <c r="N32" s="145" t="s">
        <v>201</v>
      </c>
      <c r="O32" s="3"/>
      <c r="P32" s="3"/>
      <c r="Q32" s="7"/>
      <c r="R32" s="7"/>
      <c r="S32" s="7"/>
      <c r="T32" s="7"/>
      <c r="U32" s="7"/>
    </row>
    <row r="33" spans="1:21" ht="12.75">
      <c r="A33" s="3">
        <f t="shared" si="0"/>
        <v>24</v>
      </c>
      <c r="B33" s="25" t="str">
        <f>+Fasit!B65</f>
        <v>A</v>
      </c>
      <c r="C33" s="81" t="str">
        <f>+Fasit!C65</f>
        <v>O </v>
      </c>
      <c r="D33" s="81" t="str">
        <f>+Fasit!D65</f>
        <v>2+</v>
      </c>
      <c r="E33" s="1"/>
      <c r="F33" t="s">
        <v>204</v>
      </c>
      <c r="G33" t="s">
        <v>181</v>
      </c>
      <c r="H33" t="s">
        <v>181</v>
      </c>
      <c r="I33" t="s">
        <v>186</v>
      </c>
      <c r="J33" t="s">
        <v>181</v>
      </c>
      <c r="K33" s="145" t="s">
        <v>172</v>
      </c>
      <c r="L33" s="145" t="s">
        <v>172</v>
      </c>
      <c r="M33" s="145" t="s">
        <v>181</v>
      </c>
      <c r="N33" s="145" t="s">
        <v>181</v>
      </c>
      <c r="O33" s="3"/>
      <c r="P33" s="3"/>
      <c r="Q33" s="7"/>
      <c r="R33" s="7"/>
      <c r="S33" s="7"/>
      <c r="T33" s="7"/>
      <c r="U33" s="7"/>
    </row>
    <row r="34" spans="1:21" ht="12.75">
      <c r="A34" s="3">
        <f t="shared" si="0"/>
        <v>25</v>
      </c>
      <c r="B34" s="25" t="str">
        <f>+Fasit!B66</f>
        <v>D</v>
      </c>
      <c r="C34" s="81" t="str">
        <f>+Fasit!C66</f>
        <v>O+</v>
      </c>
      <c r="D34" s="81" t="str">
        <f>+Fasit!D66</f>
        <v>4-</v>
      </c>
      <c r="E34" s="1"/>
      <c r="F34" t="s">
        <v>175</v>
      </c>
      <c r="G34" t="s">
        <v>246</v>
      </c>
      <c r="H34" t="s">
        <v>254</v>
      </c>
      <c r="I34" t="s">
        <v>255</v>
      </c>
      <c r="J34" t="s">
        <v>247</v>
      </c>
      <c r="K34" s="145" t="s">
        <v>270</v>
      </c>
      <c r="L34" s="145" t="s">
        <v>175</v>
      </c>
      <c r="M34" s="145" t="s">
        <v>255</v>
      </c>
      <c r="N34" s="145" t="s">
        <v>246</v>
      </c>
      <c r="O34" s="3"/>
      <c r="P34" s="3"/>
      <c r="Q34" s="7"/>
      <c r="R34" s="7"/>
      <c r="S34" s="7"/>
      <c r="T34" s="7"/>
      <c r="U34" s="7"/>
    </row>
    <row r="35" spans="1:21" ht="12.75">
      <c r="A35" s="3">
        <f t="shared" si="0"/>
        <v>26</v>
      </c>
      <c r="B35" s="25" t="str">
        <f>+Fasit!B67</f>
        <v>A</v>
      </c>
      <c r="C35" s="81" t="str">
        <f>+Fasit!C67</f>
        <v>O+</v>
      </c>
      <c r="D35" s="81" t="str">
        <f>+Fasit!D67</f>
        <v>2+</v>
      </c>
      <c r="E35" s="1"/>
      <c r="F35" t="s">
        <v>204</v>
      </c>
      <c r="G35" t="s">
        <v>227</v>
      </c>
      <c r="H35" t="s">
        <v>232</v>
      </c>
      <c r="I35" t="s">
        <v>181</v>
      </c>
      <c r="J35" t="s">
        <v>266</v>
      </c>
      <c r="K35" s="145" t="s">
        <v>181</v>
      </c>
      <c r="L35" s="145" t="s">
        <v>181</v>
      </c>
      <c r="M35" s="145" t="s">
        <v>181</v>
      </c>
      <c r="N35" s="145" t="s">
        <v>227</v>
      </c>
      <c r="O35" s="3"/>
      <c r="P35" s="3"/>
      <c r="Q35" s="7"/>
      <c r="R35" s="7"/>
      <c r="S35" s="7"/>
      <c r="T35" s="7"/>
      <c r="U35" s="7"/>
    </row>
    <row r="36" spans="1:21" ht="12.75">
      <c r="A36" s="3">
        <f t="shared" si="0"/>
        <v>27</v>
      </c>
      <c r="B36" s="25" t="str">
        <f>+Fasit!B68</f>
        <v>A</v>
      </c>
      <c r="C36" s="81" t="str">
        <f>+Fasit!C68</f>
        <v>O+</v>
      </c>
      <c r="D36" s="81" t="str">
        <f>+Fasit!D68</f>
        <v>3 </v>
      </c>
      <c r="E36" s="1"/>
      <c r="F36" t="s">
        <v>201</v>
      </c>
      <c r="G36" t="s">
        <v>180</v>
      </c>
      <c r="H36" t="s">
        <v>190</v>
      </c>
      <c r="I36" t="s">
        <v>198</v>
      </c>
      <c r="J36" t="s">
        <v>198</v>
      </c>
      <c r="K36" s="145" t="s">
        <v>198</v>
      </c>
      <c r="L36" s="145" t="s">
        <v>198</v>
      </c>
      <c r="M36" s="145" t="s">
        <v>198</v>
      </c>
      <c r="N36" s="145" t="s">
        <v>198</v>
      </c>
      <c r="O36" s="3"/>
      <c r="P36" s="3"/>
      <c r="Q36" s="7"/>
      <c r="R36" s="7"/>
      <c r="S36" s="7"/>
      <c r="T36" s="7"/>
      <c r="U36" s="7"/>
    </row>
    <row r="37" spans="1:21" ht="12.75">
      <c r="A37" s="3">
        <f t="shared" si="0"/>
        <v>28</v>
      </c>
      <c r="B37" s="25" t="str">
        <f>+Fasit!B69</f>
        <v>A</v>
      </c>
      <c r="C37" s="81" t="str">
        <f>+Fasit!C69</f>
        <v>O </v>
      </c>
      <c r="D37" s="81" t="str">
        <f>+Fasit!D69</f>
        <v>3-</v>
      </c>
      <c r="E37" s="1"/>
      <c r="F37" t="s">
        <v>181</v>
      </c>
      <c r="G37" t="s">
        <v>198</v>
      </c>
      <c r="H37" t="s">
        <v>225</v>
      </c>
      <c r="I37" t="s">
        <v>183</v>
      </c>
      <c r="J37" t="s">
        <v>173</v>
      </c>
      <c r="K37" s="145" t="s">
        <v>173</v>
      </c>
      <c r="L37" s="145" t="s">
        <v>274</v>
      </c>
      <c r="M37" s="145" t="s">
        <v>173</v>
      </c>
      <c r="N37" s="145" t="s">
        <v>173</v>
      </c>
      <c r="O37" s="3"/>
      <c r="P37" s="3"/>
      <c r="Q37" s="7"/>
      <c r="R37" s="7"/>
      <c r="S37" s="7"/>
      <c r="T37" s="7"/>
      <c r="U37" s="7"/>
    </row>
    <row r="38" spans="1:21" ht="12.75">
      <c r="A38" s="3">
        <f t="shared" si="0"/>
        <v>29</v>
      </c>
      <c r="B38" s="25" t="str">
        <f>+Fasit!B70</f>
        <v>D</v>
      </c>
      <c r="C38" s="81" t="str">
        <f>+Fasit!C70</f>
        <v>O+</v>
      </c>
      <c r="D38" s="81" t="str">
        <f>+Fasit!D70</f>
        <v>3 </v>
      </c>
      <c r="E38" s="1"/>
      <c r="F38" t="s">
        <v>238</v>
      </c>
      <c r="G38" t="s">
        <v>247</v>
      </c>
      <c r="H38" t="s">
        <v>255</v>
      </c>
      <c r="I38" t="s">
        <v>261</v>
      </c>
      <c r="J38" t="s">
        <v>267</v>
      </c>
      <c r="K38" s="145" t="s">
        <v>271</v>
      </c>
      <c r="L38" s="145" t="s">
        <v>276</v>
      </c>
      <c r="M38" s="145" t="s">
        <v>261</v>
      </c>
      <c r="N38" s="145" t="s">
        <v>247</v>
      </c>
      <c r="O38" s="3"/>
      <c r="P38" s="3"/>
      <c r="Q38" s="7"/>
      <c r="R38" s="7"/>
      <c r="S38" s="7"/>
      <c r="T38" s="7"/>
      <c r="U38" s="7"/>
    </row>
    <row r="39" spans="1:21" ht="12.75">
      <c r="A39" s="3">
        <f t="shared" si="0"/>
        <v>30</v>
      </c>
      <c r="B39" s="25" t="str">
        <f>+Fasit!B71</f>
        <v>A</v>
      </c>
      <c r="C39" s="81" t="str">
        <f>+Fasit!C71</f>
        <v>O+</v>
      </c>
      <c r="D39" s="81" t="str">
        <f>+Fasit!D71</f>
        <v>3-</v>
      </c>
      <c r="E39" s="1"/>
      <c r="F39" t="s">
        <v>260</v>
      </c>
      <c r="G39" t="s">
        <v>201</v>
      </c>
      <c r="H39" t="s">
        <v>201</v>
      </c>
      <c r="I39" t="s">
        <v>173</v>
      </c>
      <c r="J39" t="s">
        <v>173</v>
      </c>
      <c r="K39" s="145" t="s">
        <v>173</v>
      </c>
      <c r="L39" s="145" t="s">
        <v>181</v>
      </c>
      <c r="M39" s="145" t="s">
        <v>181</v>
      </c>
      <c r="N39" s="145" t="s">
        <v>201</v>
      </c>
      <c r="O39" s="3"/>
      <c r="P39" s="3"/>
      <c r="Q39" s="7"/>
      <c r="R39" s="7"/>
      <c r="S39" s="7"/>
      <c r="T39" s="7"/>
      <c r="U39" s="7"/>
    </row>
    <row r="40" spans="1:21" ht="12.75">
      <c r="A40" s="3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  <c r="R40" s="7"/>
      <c r="S40" s="7"/>
      <c r="T40" s="7"/>
      <c r="U40" s="7"/>
    </row>
    <row r="41" spans="1:21" ht="12.75">
      <c r="A41" s="1" t="s">
        <v>290</v>
      </c>
      <c r="B41" s="3"/>
      <c r="C41" s="3"/>
      <c r="D41" s="3"/>
      <c r="O41" s="45"/>
      <c r="P41" s="45"/>
      <c r="Q41" s="7"/>
      <c r="R41" s="7"/>
      <c r="S41" s="7"/>
      <c r="T41" s="7"/>
      <c r="U41" s="7"/>
    </row>
    <row r="42" spans="1:21" ht="12.75">
      <c r="A42" s="3" t="s">
        <v>294</v>
      </c>
      <c r="B42" s="3"/>
      <c r="C42" s="3"/>
      <c r="D42" s="3"/>
      <c r="O42" s="45"/>
      <c r="P42" s="45"/>
      <c r="Q42" s="7"/>
      <c r="R42" s="7"/>
      <c r="S42" s="7"/>
      <c r="T42" s="7"/>
      <c r="U42" s="7"/>
    </row>
    <row r="43" spans="1:21" ht="12.75">
      <c r="A43" s="3" t="s">
        <v>297</v>
      </c>
      <c r="B43" s="3"/>
      <c r="C43" s="3"/>
      <c r="D43" s="3"/>
      <c r="O43" s="45"/>
      <c r="P43" s="45"/>
      <c r="Q43" s="7"/>
      <c r="R43" s="7"/>
      <c r="S43" s="7"/>
      <c r="T43" s="7"/>
      <c r="U43" s="7"/>
    </row>
    <row r="44" spans="1:21" ht="12.75">
      <c r="A44" s="3" t="s">
        <v>291</v>
      </c>
      <c r="B44" s="3"/>
      <c r="C44" s="3"/>
      <c r="D44" s="3"/>
      <c r="O44" s="45"/>
      <c r="P44" s="45"/>
      <c r="Q44" s="7"/>
      <c r="R44" s="7"/>
      <c r="S44" s="7"/>
      <c r="T44" s="7"/>
      <c r="U44" s="7"/>
    </row>
    <row r="45" spans="1:21" ht="12.75">
      <c r="A45" s="3" t="s">
        <v>292</v>
      </c>
      <c r="B45" s="3"/>
      <c r="C45" s="3"/>
      <c r="D45" s="3"/>
      <c r="O45" s="45"/>
      <c r="P45" s="45"/>
      <c r="Q45" s="7"/>
      <c r="R45" s="7"/>
      <c r="S45" s="7"/>
      <c r="T45" s="7"/>
      <c r="U45" s="7"/>
    </row>
    <row r="46" spans="1:21" ht="12.75">
      <c r="A46" s="3"/>
      <c r="B46" s="3"/>
      <c r="C46" s="3"/>
      <c r="D46" s="3"/>
      <c r="O46" s="45"/>
      <c r="P46" s="45"/>
      <c r="Q46" s="7"/>
      <c r="R46" s="7"/>
      <c r="S46" s="7"/>
      <c r="T46" s="7"/>
      <c r="U46" s="7"/>
    </row>
    <row r="47" spans="1:21" ht="12.75">
      <c r="A47" s="3"/>
      <c r="B47" s="3"/>
      <c r="C47" s="3"/>
      <c r="D47" s="3"/>
      <c r="O47" s="45"/>
      <c r="P47" s="45"/>
      <c r="Q47" s="7"/>
      <c r="R47" s="7"/>
      <c r="S47" s="7"/>
      <c r="T47" s="7"/>
      <c r="U47" s="7"/>
    </row>
    <row r="48" spans="1:21" ht="12.75">
      <c r="A48" s="3"/>
      <c r="B48" s="3"/>
      <c r="C48" s="3"/>
      <c r="D48" s="3"/>
      <c r="O48" s="45"/>
      <c r="P48" s="45"/>
      <c r="Q48" s="7"/>
      <c r="R48" s="7"/>
      <c r="S48" s="7"/>
      <c r="T48" s="7"/>
      <c r="U48" s="7"/>
    </row>
    <row r="49" spans="1:21" ht="12.75">
      <c r="A49" s="3"/>
      <c r="B49" s="3"/>
      <c r="C49" s="3"/>
      <c r="D49" s="3"/>
      <c r="O49" s="45"/>
      <c r="P49" s="45"/>
      <c r="Q49" s="7"/>
      <c r="R49" s="7"/>
      <c r="S49" s="7"/>
      <c r="T49" s="7"/>
      <c r="U49" s="7"/>
    </row>
    <row r="50" spans="1:21" ht="12.75">
      <c r="A50" s="3"/>
      <c r="B50" s="3"/>
      <c r="C50" s="3"/>
      <c r="D50" s="3"/>
      <c r="O50" s="45"/>
      <c r="P50" s="45"/>
      <c r="Q50" s="7"/>
      <c r="R50" s="7"/>
      <c r="S50" s="7"/>
      <c r="T50" s="7"/>
      <c r="U50" s="7"/>
    </row>
    <row r="51" spans="1:31" ht="12.75">
      <c r="A51" s="3"/>
      <c r="B51" s="3"/>
      <c r="C51" s="3"/>
      <c r="D51" s="3"/>
      <c r="O51" s="45"/>
      <c r="P51" s="45"/>
      <c r="Q51" s="45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3"/>
      <c r="B52" s="3"/>
      <c r="C52" s="3"/>
      <c r="D52" s="3"/>
      <c r="O52" s="45"/>
      <c r="P52" s="45"/>
      <c r="Q52" s="45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3"/>
      <c r="B53" s="3"/>
      <c r="C53" s="3"/>
      <c r="D53" s="3"/>
      <c r="O53" s="45"/>
      <c r="P53" s="45"/>
      <c r="Q53" s="4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3"/>
      <c r="B54" s="3"/>
      <c r="C54" s="3"/>
      <c r="D54" s="3"/>
      <c r="O54" s="45"/>
      <c r="P54" s="45"/>
      <c r="Q54" s="4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3"/>
      <c r="B55" s="3"/>
      <c r="C55" s="3"/>
      <c r="D55" s="3"/>
      <c r="O55" s="45"/>
      <c r="P55" s="45"/>
      <c r="Q55" s="4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3"/>
      <c r="B56" s="3"/>
      <c r="C56" s="3"/>
      <c r="D56" s="3"/>
      <c r="O56" s="45"/>
      <c r="P56" s="45"/>
      <c r="Q56" s="4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3"/>
      <c r="B57" s="3"/>
      <c r="C57" s="3"/>
      <c r="D57" s="3"/>
      <c r="O57" s="45"/>
      <c r="P57" s="45"/>
      <c r="Q57" s="4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3"/>
      <c r="B58" s="3"/>
      <c r="C58" s="3"/>
      <c r="D58" s="3"/>
      <c r="O58" s="45"/>
      <c r="P58" s="45"/>
      <c r="Q58" s="4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3"/>
      <c r="B59" s="3"/>
      <c r="C59" s="3"/>
      <c r="D59" s="3"/>
      <c r="O59" s="45"/>
      <c r="P59" s="45"/>
      <c r="Q59" s="45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3"/>
      <c r="B60" s="3"/>
      <c r="C60" s="3"/>
      <c r="D60" s="3"/>
      <c r="O60" s="45"/>
      <c r="P60" s="45"/>
      <c r="Q60" s="45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3"/>
      <c r="B61" s="3"/>
      <c r="C61" s="3"/>
      <c r="D61" s="3"/>
      <c r="O61" s="45"/>
      <c r="P61" s="45"/>
      <c r="Q61" s="4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3"/>
      <c r="B62" s="3"/>
      <c r="C62" s="3"/>
      <c r="D62" s="3"/>
      <c r="O62" s="45"/>
      <c r="P62" s="45"/>
      <c r="Q62" s="45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3"/>
      <c r="B63" s="3"/>
      <c r="C63" s="3"/>
      <c r="D63" s="3"/>
      <c r="O63" s="45"/>
      <c r="P63" s="45"/>
      <c r="Q63" s="45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3"/>
      <c r="B64" s="3"/>
      <c r="C64" s="3"/>
      <c r="D64" s="3"/>
      <c r="O64" s="45"/>
      <c r="P64" s="45"/>
      <c r="Q64" s="45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3"/>
      <c r="B65" s="3"/>
      <c r="C65" s="3"/>
      <c r="D65" s="3"/>
      <c r="O65" s="45"/>
      <c r="P65" s="45"/>
      <c r="Q65" s="45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3"/>
      <c r="B66" s="3"/>
      <c r="C66" s="3"/>
      <c r="D66" s="3"/>
      <c r="O66" s="45"/>
      <c r="P66" s="45"/>
      <c r="Q66" s="45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3"/>
      <c r="B67" s="3"/>
      <c r="C67" s="3"/>
      <c r="D67" s="3"/>
      <c r="O67" s="45"/>
      <c r="P67" s="45"/>
      <c r="Q67" s="4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3"/>
      <c r="B68" s="3"/>
      <c r="C68" s="3"/>
      <c r="D68" s="3"/>
      <c r="O68" s="45"/>
      <c r="P68" s="45"/>
      <c r="Q68" s="45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3"/>
      <c r="B69" s="3"/>
      <c r="C69" s="3"/>
      <c r="D69" s="3"/>
      <c r="O69" s="45"/>
      <c r="P69" s="45"/>
      <c r="Q69" s="45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3"/>
      <c r="B70" s="3"/>
      <c r="C70" s="3"/>
      <c r="D70" s="3"/>
      <c r="O70" s="45"/>
      <c r="P70" s="45"/>
      <c r="Q70" s="4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3"/>
      <c r="B71" s="3"/>
      <c r="C71" s="3"/>
      <c r="D71" s="3"/>
      <c r="O71" s="45"/>
      <c r="P71" s="45"/>
      <c r="Q71" s="4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3"/>
      <c r="B72" s="3"/>
      <c r="C72" s="3"/>
      <c r="D72" s="3"/>
      <c r="O72" s="45"/>
      <c r="P72" s="45"/>
      <c r="Q72" s="45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3"/>
      <c r="B73" s="3"/>
      <c r="C73" s="3"/>
      <c r="D73" s="3"/>
      <c r="O73" s="45"/>
      <c r="P73" s="45"/>
      <c r="Q73" s="45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3"/>
      <c r="B74" s="3"/>
      <c r="C74" s="3"/>
      <c r="D74" s="3"/>
      <c r="O74" s="45"/>
      <c r="P74" s="45"/>
      <c r="Q74" s="4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3"/>
      <c r="B75" s="3"/>
      <c r="C75" s="3"/>
      <c r="D75" s="3"/>
      <c r="O75" s="45"/>
      <c r="P75" s="45"/>
      <c r="Q75" s="4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3"/>
      <c r="B76" s="3"/>
      <c r="C76" s="3"/>
      <c r="D76" s="3"/>
      <c r="O76" s="45"/>
      <c r="P76" s="45"/>
      <c r="Q76" s="45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3"/>
      <c r="B77" s="3"/>
      <c r="C77" s="3"/>
      <c r="D77" s="3"/>
      <c r="O77" s="45"/>
      <c r="P77" s="45"/>
      <c r="Q77" s="45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3"/>
      <c r="B78" s="3"/>
      <c r="C78" s="3"/>
      <c r="D78" s="3"/>
      <c r="O78" s="45"/>
      <c r="P78" s="45"/>
      <c r="Q78" s="45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3"/>
      <c r="B79" s="3"/>
      <c r="C79" s="3"/>
      <c r="D79" s="3"/>
      <c r="O79" s="45"/>
      <c r="P79" s="45"/>
      <c r="Q79" s="45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3"/>
      <c r="B80" s="3"/>
      <c r="C80" s="3"/>
      <c r="D80" s="3"/>
      <c r="O80" s="45"/>
      <c r="P80" s="45"/>
      <c r="Q80" s="45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3"/>
      <c r="B81" s="3"/>
      <c r="C81" s="3"/>
      <c r="D81" s="3"/>
      <c r="O81" s="45"/>
      <c r="P81" s="45"/>
      <c r="Q81" s="4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3"/>
      <c r="B82" s="3"/>
      <c r="C82" s="3"/>
      <c r="D82" s="3"/>
      <c r="O82" s="45"/>
      <c r="P82" s="45"/>
      <c r="Q82" s="4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3"/>
      <c r="B83" s="3"/>
      <c r="C83" s="3"/>
      <c r="D83" s="3"/>
      <c r="O83" s="45"/>
      <c r="P83" s="45"/>
      <c r="Q83" s="4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3"/>
      <c r="B84" s="3"/>
      <c r="C84" s="3"/>
      <c r="D84" s="3"/>
      <c r="O84" s="45"/>
      <c r="P84" s="45"/>
      <c r="Q84" s="4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3"/>
      <c r="B85" s="3"/>
      <c r="C85" s="3"/>
      <c r="D85" s="3"/>
      <c r="O85" s="45"/>
      <c r="P85" s="45"/>
      <c r="Q85" s="45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3"/>
      <c r="B86" s="3"/>
      <c r="C86" s="3"/>
      <c r="D86" s="3"/>
      <c r="O86" s="45"/>
      <c r="P86" s="45"/>
      <c r="Q86" s="4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3"/>
      <c r="B87" s="3"/>
      <c r="C87" s="3"/>
      <c r="D87" s="3"/>
      <c r="O87" s="45"/>
      <c r="P87" s="45"/>
      <c r="Q87" s="4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3"/>
      <c r="B88" s="3"/>
      <c r="C88" s="3"/>
      <c r="D88" s="3"/>
      <c r="O88" s="45"/>
      <c r="P88" s="45"/>
      <c r="Q88" s="45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3"/>
      <c r="B89" s="3"/>
      <c r="C89" s="3"/>
      <c r="D89" s="3"/>
      <c r="O89" s="45"/>
      <c r="P89" s="45"/>
      <c r="Q89" s="45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3"/>
      <c r="B90" s="3"/>
      <c r="C90" s="3"/>
      <c r="D90" s="3"/>
      <c r="O90" s="45"/>
      <c r="P90" s="45"/>
      <c r="Q90" s="4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3"/>
      <c r="B91" s="3"/>
      <c r="C91" s="3"/>
      <c r="D91" s="3"/>
      <c r="O91" s="45"/>
      <c r="P91" s="45"/>
      <c r="Q91" s="45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3"/>
      <c r="B92" s="3"/>
      <c r="C92" s="3"/>
      <c r="D92" s="3"/>
      <c r="O92" s="45"/>
      <c r="P92" s="45"/>
      <c r="Q92" s="4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3"/>
      <c r="B93" s="3"/>
      <c r="C93" s="3"/>
      <c r="D93" s="3"/>
      <c r="O93" s="45"/>
      <c r="P93" s="45"/>
      <c r="Q93" s="4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3"/>
      <c r="B94" s="3"/>
      <c r="C94" s="3"/>
      <c r="D94" s="3"/>
      <c r="O94" s="45"/>
      <c r="P94" s="45"/>
      <c r="Q94" s="4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3"/>
      <c r="B95" s="3"/>
      <c r="C95" s="3"/>
      <c r="D95" s="3"/>
      <c r="O95" s="45"/>
      <c r="P95" s="45"/>
      <c r="Q95" s="45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3"/>
      <c r="B96" s="3"/>
      <c r="C96" s="3"/>
      <c r="D96" s="3"/>
      <c r="O96" s="45"/>
      <c r="P96" s="45"/>
      <c r="Q96" s="45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>
      <c r="A97" s="3"/>
      <c r="B97" s="3"/>
      <c r="C97" s="3"/>
      <c r="D97" s="3"/>
      <c r="O97" s="45"/>
      <c r="P97" s="45"/>
      <c r="Q97" s="45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>
      <c r="A98" s="3"/>
      <c r="B98" s="3"/>
      <c r="C98" s="3"/>
      <c r="D98" s="3"/>
      <c r="O98" s="45"/>
      <c r="P98" s="45"/>
      <c r="Q98" s="45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>
      <c r="A99" s="3"/>
      <c r="B99" s="3"/>
      <c r="C99" s="3"/>
      <c r="D99" s="3"/>
      <c r="O99" s="45"/>
      <c r="P99" s="45"/>
      <c r="Q99" s="45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>
      <c r="A100" s="3"/>
      <c r="B100" s="3"/>
      <c r="C100" s="3"/>
      <c r="D100" s="3"/>
      <c r="O100" s="45"/>
      <c r="P100" s="45"/>
      <c r="Q100" s="45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>
      <c r="A101" s="3"/>
      <c r="B101" s="3"/>
      <c r="C101" s="3"/>
      <c r="D101" s="3"/>
      <c r="O101" s="45"/>
      <c r="P101" s="45"/>
      <c r="Q101" s="45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>
      <c r="A102" s="3"/>
      <c r="B102" s="3"/>
      <c r="C102" s="3"/>
      <c r="D102" s="3"/>
      <c r="O102" s="20"/>
      <c r="P102" s="20"/>
      <c r="Q102" s="45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>
      <c r="A103" s="3"/>
      <c r="B103" s="3"/>
      <c r="C103" s="3"/>
      <c r="D103" s="3"/>
      <c r="O103" s="20"/>
      <c r="P103" s="20"/>
      <c r="Q103" s="45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>
      <c r="A104" s="3"/>
      <c r="B104" s="3"/>
      <c r="C104" s="3"/>
      <c r="D104" s="3"/>
      <c r="O104" s="20"/>
      <c r="P104" s="20"/>
      <c r="Q104" s="45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>
      <c r="A105" s="3"/>
      <c r="B105" s="3"/>
      <c r="C105" s="3"/>
      <c r="D105" s="3"/>
      <c r="O105" s="20"/>
      <c r="P105" s="20"/>
      <c r="Q105" s="4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>
      <c r="A106" s="3"/>
      <c r="B106" s="3"/>
      <c r="C106" s="3"/>
      <c r="D106" s="3"/>
      <c r="O106" s="20"/>
      <c r="P106" s="20"/>
      <c r="Q106" s="4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>
      <c r="A107" s="3"/>
      <c r="B107" s="3"/>
      <c r="C107" s="3"/>
      <c r="D107" s="3"/>
      <c r="O107" s="20"/>
      <c r="P107" s="20"/>
      <c r="Q107" s="45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>
      <c r="A108" s="3"/>
      <c r="B108" s="3"/>
      <c r="C108" s="3"/>
      <c r="D108" s="3"/>
      <c r="O108" s="20"/>
      <c r="P108" s="20"/>
      <c r="Q108" s="45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>
      <c r="A109" s="3"/>
      <c r="B109" s="3"/>
      <c r="C109" s="3"/>
      <c r="D109" s="3"/>
      <c r="O109" s="20"/>
      <c r="P109" s="20"/>
      <c r="Q109" s="45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>
      <c r="A110" s="3"/>
      <c r="B110" s="3"/>
      <c r="C110" s="3"/>
      <c r="D110" s="3"/>
      <c r="O110" s="20"/>
      <c r="P110" s="20"/>
      <c r="Q110" s="45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>
      <c r="A111" s="3"/>
      <c r="B111" s="3"/>
      <c r="C111" s="3"/>
      <c r="D111" s="3"/>
      <c r="O111" s="20"/>
      <c r="P111" s="20"/>
      <c r="Q111" s="45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0" ht="12.75">
      <c r="A112" s="3"/>
      <c r="B112" s="3"/>
      <c r="C112" s="3"/>
      <c r="D112" s="3"/>
      <c r="O112" s="20"/>
      <c r="P112" s="20"/>
      <c r="Q112" s="20"/>
      <c r="R112" s="3"/>
      <c r="S112" s="3"/>
      <c r="Y112" s="3"/>
      <c r="AD112" s="3"/>
    </row>
    <row r="113" spans="1:30" ht="12.75">
      <c r="A113" s="3"/>
      <c r="B113" s="3"/>
      <c r="C113" s="3"/>
      <c r="D113" s="3"/>
      <c r="O113" s="20"/>
      <c r="P113" s="20"/>
      <c r="Q113" s="20"/>
      <c r="R113" s="3"/>
      <c r="S113" s="3"/>
      <c r="Y113" s="3"/>
      <c r="AD113" s="3"/>
    </row>
    <row r="114" spans="1:30" ht="12.75">
      <c r="A114" s="3"/>
      <c r="B114" s="3"/>
      <c r="C114" s="3"/>
      <c r="D114" s="3"/>
      <c r="O114" s="20"/>
      <c r="P114" s="20"/>
      <c r="Q114" s="20"/>
      <c r="R114" s="3"/>
      <c r="S114" s="3"/>
      <c r="Y114" s="3"/>
      <c r="AD114" s="3"/>
    </row>
    <row r="115" spans="1:30" ht="12.75">
      <c r="A115" s="3"/>
      <c r="B115" s="3"/>
      <c r="C115" s="3"/>
      <c r="D115" s="3"/>
      <c r="O115" s="20"/>
      <c r="P115" s="20"/>
      <c r="Q115" s="20"/>
      <c r="R115" s="3"/>
      <c r="S115" s="3"/>
      <c r="Y115" s="3"/>
      <c r="AD115" s="3"/>
    </row>
    <row r="116" spans="1:30" ht="12.75">
      <c r="A116" s="3"/>
      <c r="B116" s="3"/>
      <c r="C116" s="3"/>
      <c r="D116" s="3"/>
      <c r="O116" s="20"/>
      <c r="P116" s="20"/>
      <c r="Q116" s="20"/>
      <c r="R116" s="3"/>
      <c r="S116" s="3"/>
      <c r="Y116" s="3"/>
      <c r="AD116" s="3"/>
    </row>
    <row r="117" spans="1:30" ht="12.75">
      <c r="A117" s="3"/>
      <c r="B117" s="3"/>
      <c r="C117" s="3"/>
      <c r="D117" s="3"/>
      <c r="O117" s="20"/>
      <c r="P117" s="20"/>
      <c r="Q117" s="20"/>
      <c r="R117" s="3"/>
      <c r="S117" s="3"/>
      <c r="Y117" s="3"/>
      <c r="AD117" s="3"/>
    </row>
    <row r="118" spans="1:30" ht="12.75">
      <c r="A118" s="3"/>
      <c r="B118" s="3"/>
      <c r="C118" s="3"/>
      <c r="D118" s="3"/>
      <c r="O118" s="20"/>
      <c r="P118" s="20"/>
      <c r="Q118" s="20"/>
      <c r="R118" s="3"/>
      <c r="S118" s="3"/>
      <c r="Y118" s="3"/>
      <c r="AD118" s="3"/>
    </row>
    <row r="119" spans="1:30" ht="12.75">
      <c r="A119" s="3"/>
      <c r="B119" s="3"/>
      <c r="C119" s="3"/>
      <c r="D119" s="3"/>
      <c r="O119" s="20"/>
      <c r="P119" s="20"/>
      <c r="Q119" s="20"/>
      <c r="R119" s="3"/>
      <c r="S119" s="3"/>
      <c r="Y119" s="3"/>
      <c r="AD119" s="3"/>
    </row>
    <row r="120" spans="1:30" ht="12.75">
      <c r="A120" s="3"/>
      <c r="B120" s="3"/>
      <c r="C120" s="3"/>
      <c r="D120" s="3"/>
      <c r="O120" s="20"/>
      <c r="P120" s="20"/>
      <c r="Q120" s="20"/>
      <c r="R120" s="3"/>
      <c r="S120" s="3"/>
      <c r="Y120" s="3"/>
      <c r="AD120" s="3"/>
    </row>
    <row r="121" spans="1:30" ht="12.75">
      <c r="A121" s="3"/>
      <c r="B121" s="3"/>
      <c r="C121" s="3"/>
      <c r="D121" s="3"/>
      <c r="O121" s="20"/>
      <c r="P121" s="20"/>
      <c r="Q121" s="20"/>
      <c r="R121" s="3"/>
      <c r="S121" s="3"/>
      <c r="Y121" s="3"/>
      <c r="AD121" s="3"/>
    </row>
    <row r="122" spans="1:30" ht="12.75">
      <c r="A122" s="3"/>
      <c r="B122" s="3"/>
      <c r="C122" s="3"/>
      <c r="D122" s="3"/>
      <c r="O122" s="20"/>
      <c r="P122" s="20"/>
      <c r="Q122" s="20"/>
      <c r="R122" s="3"/>
      <c r="S122" s="3"/>
      <c r="Y122" s="3"/>
      <c r="AD122" s="3"/>
    </row>
    <row r="123" spans="1:30" ht="12.75">
      <c r="A123" s="3"/>
      <c r="B123" s="3"/>
      <c r="C123" s="3"/>
      <c r="D123" s="3"/>
      <c r="O123" s="20"/>
      <c r="P123" s="20"/>
      <c r="Q123" s="20"/>
      <c r="R123" s="3"/>
      <c r="S123" s="3"/>
      <c r="Y123" s="3"/>
      <c r="AD123" s="3"/>
    </row>
    <row r="124" spans="1:30" ht="12.75">
      <c r="A124" s="3"/>
      <c r="B124" s="3"/>
      <c r="C124" s="3"/>
      <c r="D124" s="3"/>
      <c r="O124" s="20"/>
      <c r="P124" s="20"/>
      <c r="Q124" s="20"/>
      <c r="R124" s="3"/>
      <c r="S124" s="3"/>
      <c r="Y124" s="3"/>
      <c r="AD124" s="3"/>
    </row>
    <row r="125" spans="1:30" ht="12.75">
      <c r="A125" s="3"/>
      <c r="B125" s="3"/>
      <c r="C125" s="3"/>
      <c r="D125" s="3"/>
      <c r="O125" s="20"/>
      <c r="P125" s="20"/>
      <c r="Q125" s="20"/>
      <c r="R125" s="3"/>
      <c r="S125" s="3"/>
      <c r="Y125" s="3"/>
      <c r="AD125" s="3"/>
    </row>
    <row r="126" spans="1:30" ht="12.75">
      <c r="A126" s="3"/>
      <c r="B126" s="3"/>
      <c r="C126" s="3"/>
      <c r="D126" s="3"/>
      <c r="O126" s="20"/>
      <c r="P126" s="20"/>
      <c r="Q126" s="20"/>
      <c r="R126" s="3"/>
      <c r="S126" s="3"/>
      <c r="Y126" s="3"/>
      <c r="AD126" s="3"/>
    </row>
    <row r="127" spans="1:30" ht="12.75">
      <c r="A127" s="3"/>
      <c r="B127" s="3"/>
      <c r="C127" s="3"/>
      <c r="D127" s="3"/>
      <c r="O127" s="20"/>
      <c r="P127" s="20"/>
      <c r="Q127" s="20"/>
      <c r="R127" s="3"/>
      <c r="S127" s="3"/>
      <c r="Y127" s="3"/>
      <c r="AD127" s="3"/>
    </row>
    <row r="128" spans="1:30" ht="12.75">
      <c r="A128" s="3"/>
      <c r="B128" s="3"/>
      <c r="C128" s="3"/>
      <c r="D128" s="3"/>
      <c r="O128" s="20"/>
      <c r="P128" s="20"/>
      <c r="Q128" s="20"/>
      <c r="R128" s="3"/>
      <c r="S128" s="3"/>
      <c r="Y128" s="3"/>
      <c r="AD128" s="3"/>
    </row>
    <row r="129" spans="1:30" ht="12.75">
      <c r="A129" s="3"/>
      <c r="B129" s="3"/>
      <c r="C129" s="3"/>
      <c r="D129" s="3"/>
      <c r="O129" s="20"/>
      <c r="P129" s="20"/>
      <c r="Q129" s="20"/>
      <c r="R129" s="3"/>
      <c r="S129" s="3"/>
      <c r="Y129" s="3"/>
      <c r="AD129" s="3"/>
    </row>
    <row r="130" spans="1:30" ht="12.75">
      <c r="A130" s="3"/>
      <c r="B130" s="3"/>
      <c r="C130" s="3"/>
      <c r="D130" s="3"/>
      <c r="O130" s="20"/>
      <c r="P130" s="20"/>
      <c r="Q130" s="20"/>
      <c r="R130" s="3"/>
      <c r="S130" s="3"/>
      <c r="Y130" s="3"/>
      <c r="AD130" s="3"/>
    </row>
    <row r="131" spans="1:30" ht="12.75">
      <c r="A131" s="3"/>
      <c r="B131" s="3"/>
      <c r="C131" s="3"/>
      <c r="D131" s="3"/>
      <c r="O131" s="20"/>
      <c r="P131" s="20"/>
      <c r="Q131" s="20"/>
      <c r="R131" s="3"/>
      <c r="S131" s="3"/>
      <c r="Y131" s="3"/>
      <c r="AD131" s="3"/>
    </row>
    <row r="132" spans="1:30" ht="12.75">
      <c r="A132" s="3"/>
      <c r="B132" s="3"/>
      <c r="C132" s="3"/>
      <c r="D132" s="3"/>
      <c r="O132" s="20"/>
      <c r="P132" s="20"/>
      <c r="Q132" s="20"/>
      <c r="R132" s="3"/>
      <c r="S132" s="3"/>
      <c r="Y132" s="3"/>
      <c r="AD132" s="3"/>
    </row>
    <row r="133" spans="1:30" ht="12.75">
      <c r="A133" s="3"/>
      <c r="B133" s="3"/>
      <c r="C133" s="3"/>
      <c r="D133" s="3"/>
      <c r="O133" s="20"/>
      <c r="P133" s="20"/>
      <c r="Q133" s="20"/>
      <c r="R133" s="3"/>
      <c r="S133" s="3"/>
      <c r="Y133" s="3"/>
      <c r="AD133" s="3"/>
    </row>
    <row r="134" spans="1:30" ht="12.75">
      <c r="A134" s="3"/>
      <c r="B134" s="3"/>
      <c r="C134" s="3"/>
      <c r="D134" s="3"/>
      <c r="O134" s="20"/>
      <c r="P134" s="20"/>
      <c r="Q134" s="20"/>
      <c r="R134" s="3"/>
      <c r="S134" s="3"/>
      <c r="Y134" s="3"/>
      <c r="AD134" s="3"/>
    </row>
    <row r="135" spans="1:30" ht="12.75">
      <c r="A135" s="3"/>
      <c r="B135" s="3"/>
      <c r="C135" s="3"/>
      <c r="D135" s="3"/>
      <c r="O135" s="20"/>
      <c r="P135" s="20"/>
      <c r="Q135" s="20"/>
      <c r="R135" s="3"/>
      <c r="S135" s="3"/>
      <c r="Y135" s="3"/>
      <c r="AD135" s="3"/>
    </row>
    <row r="136" spans="1:30" ht="12.75">
      <c r="A136" s="3"/>
      <c r="B136" s="3"/>
      <c r="C136" s="3"/>
      <c r="D136" s="3"/>
      <c r="O136" s="20"/>
      <c r="P136" s="20"/>
      <c r="Q136" s="20"/>
      <c r="R136" s="3"/>
      <c r="S136" s="3"/>
      <c r="Y136" s="3"/>
      <c r="AD136" s="3"/>
    </row>
    <row r="137" spans="1:30" ht="12.75">
      <c r="A137" s="3"/>
      <c r="B137" s="3"/>
      <c r="C137" s="3"/>
      <c r="D137" s="3"/>
      <c r="O137" s="20"/>
      <c r="P137" s="20"/>
      <c r="Q137" s="20"/>
      <c r="R137" s="3"/>
      <c r="S137" s="3"/>
      <c r="Y137" s="3"/>
      <c r="AD137" s="3"/>
    </row>
    <row r="138" spans="1:30" ht="12.75">
      <c r="A138" s="3"/>
      <c r="B138" s="3"/>
      <c r="C138" s="3"/>
      <c r="D138" s="3"/>
      <c r="O138" s="20"/>
      <c r="P138" s="20"/>
      <c r="Q138" s="20"/>
      <c r="R138" s="3"/>
      <c r="S138" s="3"/>
      <c r="Y138" s="3"/>
      <c r="AD138" s="3"/>
    </row>
    <row r="139" spans="1:30" ht="12.75">
      <c r="A139" s="3"/>
      <c r="B139" s="3"/>
      <c r="C139" s="3"/>
      <c r="D139" s="3"/>
      <c r="O139" s="20"/>
      <c r="P139" s="20"/>
      <c r="Q139" s="20"/>
      <c r="R139" s="3"/>
      <c r="S139" s="3"/>
      <c r="Y139" s="3"/>
      <c r="AD139" s="3"/>
    </row>
    <row r="140" spans="1:30" ht="12.75">
      <c r="A140" s="3"/>
      <c r="B140" s="3"/>
      <c r="C140" s="3"/>
      <c r="D140" s="3"/>
      <c r="O140" s="20"/>
      <c r="P140" s="20"/>
      <c r="Q140" s="20"/>
      <c r="R140" s="3"/>
      <c r="S140" s="3"/>
      <c r="Y140" s="3"/>
      <c r="AD140" s="3"/>
    </row>
    <row r="141" spans="1:30" ht="12.75">
      <c r="A141" s="3"/>
      <c r="B141" s="3"/>
      <c r="C141" s="3"/>
      <c r="D141" s="3"/>
      <c r="O141" s="20"/>
      <c r="P141" s="20"/>
      <c r="Q141" s="20"/>
      <c r="R141" s="3"/>
      <c r="S141" s="3"/>
      <c r="Y141" s="3"/>
      <c r="AD141" s="3"/>
    </row>
    <row r="142" spans="1:30" ht="12.75">
      <c r="A142" s="3"/>
      <c r="B142" s="3"/>
      <c r="C142" s="3"/>
      <c r="D142" s="3"/>
      <c r="O142" s="20"/>
      <c r="P142" s="20"/>
      <c r="Q142" s="20"/>
      <c r="R142" s="3"/>
      <c r="S142" s="3"/>
      <c r="Y142" s="3"/>
      <c r="AD142" s="3"/>
    </row>
    <row r="143" spans="1:30" ht="12.75">
      <c r="A143" s="3"/>
      <c r="B143" s="3"/>
      <c r="C143" s="3"/>
      <c r="D143" s="3"/>
      <c r="O143" s="20"/>
      <c r="P143" s="20"/>
      <c r="Q143" s="20"/>
      <c r="R143" s="3"/>
      <c r="S143" s="3"/>
      <c r="Y143" s="3"/>
      <c r="AD143" s="3"/>
    </row>
    <row r="144" spans="1:30" ht="12.75">
      <c r="A144" s="3"/>
      <c r="B144" s="3"/>
      <c r="C144" s="3"/>
      <c r="D144" s="3"/>
      <c r="O144" s="20"/>
      <c r="P144" s="20"/>
      <c r="Q144" s="20"/>
      <c r="R144" s="3"/>
      <c r="S144" s="3"/>
      <c r="Y144" s="3"/>
      <c r="AD144" s="3"/>
    </row>
    <row r="145" spans="1:30" ht="12.75">
      <c r="A145" s="3"/>
      <c r="B145" s="3"/>
      <c r="C145" s="3"/>
      <c r="D145" s="3"/>
      <c r="O145" s="20"/>
      <c r="P145" s="20"/>
      <c r="Q145" s="20"/>
      <c r="R145" s="3"/>
      <c r="S145" s="3"/>
      <c r="Y145" s="3"/>
      <c r="AD145" s="3"/>
    </row>
    <row r="146" spans="1:30" ht="12.75">
      <c r="A146" s="3"/>
      <c r="B146" s="3"/>
      <c r="C146" s="3"/>
      <c r="D146" s="3"/>
      <c r="O146" s="20"/>
      <c r="P146" s="20"/>
      <c r="Q146" s="20"/>
      <c r="R146" s="3"/>
      <c r="S146" s="3"/>
      <c r="Y146" s="3"/>
      <c r="AD146" s="3"/>
    </row>
    <row r="147" spans="1:30" ht="12.75">
      <c r="A147" s="3"/>
      <c r="B147" s="3"/>
      <c r="C147" s="3"/>
      <c r="D147" s="3"/>
      <c r="O147" s="20"/>
      <c r="P147" s="20"/>
      <c r="Q147" s="20"/>
      <c r="R147" s="3"/>
      <c r="S147" s="3"/>
      <c r="Y147" s="3"/>
      <c r="AD147" s="3"/>
    </row>
    <row r="148" spans="1:30" ht="12.75">
      <c r="A148" s="3"/>
      <c r="B148" s="3"/>
      <c r="C148" s="3"/>
      <c r="D148" s="3"/>
      <c r="O148" s="20"/>
      <c r="P148" s="20"/>
      <c r="Q148" s="20"/>
      <c r="R148" s="3"/>
      <c r="S148" s="3"/>
      <c r="Y148" s="3"/>
      <c r="AD148" s="3"/>
    </row>
    <row r="149" spans="1:30" ht="12.75">
      <c r="A149" s="3"/>
      <c r="B149" s="3"/>
      <c r="C149" s="3"/>
      <c r="D149" s="3"/>
      <c r="O149" s="20"/>
      <c r="P149" s="20"/>
      <c r="Q149" s="20"/>
      <c r="R149" s="3"/>
      <c r="S149" s="3"/>
      <c r="Y149" s="3"/>
      <c r="AD149" s="3"/>
    </row>
    <row r="150" spans="1:30" ht="12.75">
      <c r="A150" s="3"/>
      <c r="B150" s="3"/>
      <c r="C150" s="3"/>
      <c r="D150" s="3"/>
      <c r="O150" s="20"/>
      <c r="P150" s="20"/>
      <c r="Q150" s="20"/>
      <c r="R150" s="3"/>
      <c r="S150" s="3"/>
      <c r="Y150" s="3"/>
      <c r="AD150" s="3"/>
    </row>
    <row r="151" spans="1:30" ht="12.75">
      <c r="A151" s="3"/>
      <c r="B151" s="3"/>
      <c r="C151" s="3"/>
      <c r="D151" s="3"/>
      <c r="O151" s="20"/>
      <c r="P151" s="20"/>
      <c r="Q151" s="20"/>
      <c r="R151" s="3"/>
      <c r="S151" s="3"/>
      <c r="Y151" s="3"/>
      <c r="AD151" s="3"/>
    </row>
    <row r="152" spans="1:30" ht="12.75">
      <c r="A152" s="3"/>
      <c r="B152" s="3"/>
      <c r="C152" s="3"/>
      <c r="D152" s="3"/>
      <c r="O152" s="20"/>
      <c r="P152" s="20"/>
      <c r="Q152" s="20"/>
      <c r="R152" s="3"/>
      <c r="S152" s="3"/>
      <c r="Y152" s="3"/>
      <c r="AD152" s="3"/>
    </row>
    <row r="153" spans="1:30" ht="12.75">
      <c r="A153" s="3"/>
      <c r="B153" s="3"/>
      <c r="C153" s="3"/>
      <c r="D153" s="3"/>
      <c r="O153" s="20"/>
      <c r="P153" s="20"/>
      <c r="Q153" s="20"/>
      <c r="R153" s="3"/>
      <c r="S153" s="3"/>
      <c r="Y153" s="3"/>
      <c r="AD153" s="3"/>
    </row>
    <row r="154" spans="1:30" ht="12.75">
      <c r="A154" s="3"/>
      <c r="B154" s="3"/>
      <c r="C154" s="3"/>
      <c r="D154" s="3"/>
      <c r="O154" s="20"/>
      <c r="P154" s="20"/>
      <c r="Q154" s="20"/>
      <c r="R154" s="3"/>
      <c r="S154" s="3"/>
      <c r="Y154" s="3"/>
      <c r="AD154" s="3"/>
    </row>
    <row r="155" spans="1:30" ht="12.75">
      <c r="A155" s="3"/>
      <c r="B155" s="3"/>
      <c r="C155" s="3"/>
      <c r="D155" s="3"/>
      <c r="O155" s="20"/>
      <c r="P155" s="20"/>
      <c r="Q155" s="20"/>
      <c r="R155" s="3"/>
      <c r="S155" s="3"/>
      <c r="Y155" s="3"/>
      <c r="AD155" s="3"/>
    </row>
    <row r="156" spans="1:30" ht="12.75">
      <c r="A156" s="3"/>
      <c r="B156" s="3"/>
      <c r="C156" s="3"/>
      <c r="D156" s="3"/>
      <c r="O156" s="20"/>
      <c r="P156" s="20"/>
      <c r="Q156" s="20"/>
      <c r="R156" s="3"/>
      <c r="S156" s="3"/>
      <c r="Y156" s="3"/>
      <c r="AD156" s="3"/>
    </row>
    <row r="157" spans="1:30" ht="12.75">
      <c r="A157" s="3"/>
      <c r="B157" s="3"/>
      <c r="C157" s="3"/>
      <c r="D157" s="3"/>
      <c r="O157" s="20"/>
      <c r="P157" s="20"/>
      <c r="Q157" s="20"/>
      <c r="R157" s="3"/>
      <c r="S157" s="3"/>
      <c r="Y157" s="3"/>
      <c r="AD157" s="3"/>
    </row>
    <row r="158" spans="1:30" ht="12.75">
      <c r="A158" s="3"/>
      <c r="B158" s="3"/>
      <c r="C158" s="3"/>
      <c r="D158" s="3"/>
      <c r="O158" s="20"/>
      <c r="P158" s="20"/>
      <c r="Q158" s="20"/>
      <c r="R158" s="3"/>
      <c r="S158" s="3"/>
      <c r="Y158" s="3"/>
      <c r="AD158" s="3"/>
    </row>
    <row r="159" spans="1:30" ht="12.75">
      <c r="A159" s="3"/>
      <c r="B159" s="3"/>
      <c r="C159" s="3"/>
      <c r="D159" s="3"/>
      <c r="O159" s="20"/>
      <c r="P159" s="20"/>
      <c r="Q159" s="20"/>
      <c r="R159" s="3"/>
      <c r="S159" s="3"/>
      <c r="Y159" s="3"/>
      <c r="AD159" s="3"/>
    </row>
    <row r="160" spans="1:30" ht="12.75">
      <c r="A160" s="3"/>
      <c r="B160" s="3"/>
      <c r="C160" s="3"/>
      <c r="D160" s="3"/>
      <c r="O160" s="20"/>
      <c r="P160" s="20"/>
      <c r="Q160" s="20"/>
      <c r="R160" s="3"/>
      <c r="S160" s="3"/>
      <c r="Y160" s="3"/>
      <c r="AD160" s="3"/>
    </row>
    <row r="161" spans="1:30" ht="12.75">
      <c r="A161" s="3"/>
      <c r="B161" s="3"/>
      <c r="C161" s="3"/>
      <c r="D161" s="3"/>
      <c r="O161" s="20"/>
      <c r="P161" s="20"/>
      <c r="Q161" s="20"/>
      <c r="R161" s="3"/>
      <c r="S161" s="3"/>
      <c r="Y161" s="3"/>
      <c r="AD161" s="3"/>
    </row>
    <row r="162" spans="1:30" ht="12.75">
      <c r="A162" s="3"/>
      <c r="B162" s="3"/>
      <c r="C162" s="3"/>
      <c r="D162" s="3"/>
      <c r="O162" s="20"/>
      <c r="P162" s="20"/>
      <c r="Q162" s="20"/>
      <c r="R162" s="3"/>
      <c r="S162" s="3"/>
      <c r="Y162" s="3"/>
      <c r="AD162" s="3"/>
    </row>
    <row r="163" spans="1:30" ht="12.75">
      <c r="A163" s="3"/>
      <c r="B163" s="3"/>
      <c r="C163" s="3"/>
      <c r="D163" s="3"/>
      <c r="O163" s="20"/>
      <c r="P163" s="20"/>
      <c r="Q163" s="20"/>
      <c r="R163" s="3"/>
      <c r="S163" s="3"/>
      <c r="Y163" s="3"/>
      <c r="AD163" s="3"/>
    </row>
    <row r="164" spans="1:30" ht="12.75">
      <c r="A164" s="3"/>
      <c r="B164" s="3"/>
      <c r="C164" s="3"/>
      <c r="D164" s="3"/>
      <c r="O164" s="20"/>
      <c r="P164" s="20"/>
      <c r="Q164" s="20"/>
      <c r="R164" s="3"/>
      <c r="S164" s="3"/>
      <c r="Y164" s="3"/>
      <c r="AD164" s="3"/>
    </row>
    <row r="165" spans="1:30" ht="12.75">
      <c r="A165" s="3"/>
      <c r="B165" s="3"/>
      <c r="C165" s="3"/>
      <c r="D165" s="3"/>
      <c r="O165" s="20"/>
      <c r="P165" s="20"/>
      <c r="Q165" s="20"/>
      <c r="R165" s="3"/>
      <c r="S165" s="3"/>
      <c r="Y165" s="3"/>
      <c r="AD165" s="3"/>
    </row>
    <row r="166" spans="1:30" ht="12.75">
      <c r="A166" s="3"/>
      <c r="B166" s="3"/>
      <c r="C166" s="3"/>
      <c r="D166" s="3"/>
      <c r="O166" s="20"/>
      <c r="P166" s="20"/>
      <c r="Q166" s="20"/>
      <c r="R166" s="3"/>
      <c r="S166" s="3"/>
      <c r="Y166" s="3"/>
      <c r="AD166" s="3"/>
    </row>
    <row r="167" spans="1:30" ht="12.75">
      <c r="A167" s="3"/>
      <c r="B167" s="3"/>
      <c r="C167" s="3"/>
      <c r="D167" s="3"/>
      <c r="O167" s="20"/>
      <c r="P167" s="20"/>
      <c r="Q167" s="20"/>
      <c r="R167" s="3"/>
      <c r="S167" s="3"/>
      <c r="Y167" s="3"/>
      <c r="AD167" s="3"/>
    </row>
    <row r="168" spans="1:30" ht="12.75">
      <c r="A168" s="3"/>
      <c r="B168" s="3"/>
      <c r="C168" s="3"/>
      <c r="D168" s="3"/>
      <c r="O168" s="20"/>
      <c r="P168" s="20"/>
      <c r="Q168" s="20"/>
      <c r="R168" s="3"/>
      <c r="S168" s="3"/>
      <c r="Y168" s="3"/>
      <c r="AD168" s="3"/>
    </row>
    <row r="169" spans="1:30" ht="12.75">
      <c r="A169" s="3"/>
      <c r="B169" s="3"/>
      <c r="C169" s="3"/>
      <c r="D169" s="3"/>
      <c r="O169" s="20"/>
      <c r="P169" s="20"/>
      <c r="Q169" s="20"/>
      <c r="R169" s="3"/>
      <c r="S169" s="3"/>
      <c r="Y169" s="3"/>
      <c r="AD169" s="3"/>
    </row>
    <row r="170" spans="1:30" ht="12.75">
      <c r="A170" s="3"/>
      <c r="B170" s="3"/>
      <c r="C170" s="3"/>
      <c r="D170" s="3"/>
      <c r="O170" s="20"/>
      <c r="P170" s="20"/>
      <c r="Q170" s="20"/>
      <c r="R170" s="3"/>
      <c r="S170" s="3"/>
      <c r="Y170" s="3"/>
      <c r="AD170" s="3"/>
    </row>
    <row r="171" spans="1:30" ht="12.75">
      <c r="A171" s="3"/>
      <c r="B171" s="3"/>
      <c r="C171" s="3"/>
      <c r="D171" s="3"/>
      <c r="O171" s="20"/>
      <c r="P171" s="20"/>
      <c r="Q171" s="20"/>
      <c r="R171" s="3"/>
      <c r="S171" s="3"/>
      <c r="Y171" s="3"/>
      <c r="AD171" s="3"/>
    </row>
    <row r="172" spans="1:30" ht="12.75">
      <c r="A172" s="3"/>
      <c r="B172" s="3"/>
      <c r="C172" s="3"/>
      <c r="D172" s="3"/>
      <c r="O172" s="20"/>
      <c r="P172" s="20"/>
      <c r="Q172" s="20"/>
      <c r="R172" s="3"/>
      <c r="S172" s="3"/>
      <c r="Y172" s="3"/>
      <c r="AD172" s="3"/>
    </row>
    <row r="173" spans="1:30" ht="12.75">
      <c r="A173" s="3"/>
      <c r="B173" s="3"/>
      <c r="C173" s="3"/>
      <c r="D173" s="3"/>
      <c r="O173" s="20"/>
      <c r="P173" s="20"/>
      <c r="Q173" s="20"/>
      <c r="R173" s="3"/>
      <c r="S173" s="3"/>
      <c r="Y173" s="3"/>
      <c r="AD173" s="3"/>
    </row>
    <row r="174" spans="1:30" ht="12.75">
      <c r="A174" s="3"/>
      <c r="B174" s="3"/>
      <c r="C174" s="3"/>
      <c r="D174" s="3"/>
      <c r="O174" s="20"/>
      <c r="P174" s="20"/>
      <c r="Q174" s="20"/>
      <c r="R174" s="3"/>
      <c r="S174" s="3"/>
      <c r="Y174" s="3"/>
      <c r="AD174" s="3"/>
    </row>
    <row r="175" spans="1:30" ht="12.75">
      <c r="A175" s="3"/>
      <c r="B175" s="3"/>
      <c r="C175" s="3"/>
      <c r="D175" s="3"/>
      <c r="O175" s="20"/>
      <c r="P175" s="20"/>
      <c r="Q175" s="20"/>
      <c r="R175" s="3"/>
      <c r="S175" s="3"/>
      <c r="Y175" s="3"/>
      <c r="AD175" s="3"/>
    </row>
    <row r="176" spans="1:30" ht="12.75">
      <c r="A176" s="3"/>
      <c r="B176" s="3"/>
      <c r="C176" s="3"/>
      <c r="D176" s="3"/>
      <c r="O176" s="20"/>
      <c r="P176" s="20"/>
      <c r="Q176" s="20"/>
      <c r="R176" s="3"/>
      <c r="S176" s="3"/>
      <c r="Y176" s="3"/>
      <c r="AD176" s="3"/>
    </row>
    <row r="177" spans="1:30" ht="12.75">
      <c r="A177" s="3"/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20"/>
      <c r="P177" s="20"/>
      <c r="Q177" s="20"/>
      <c r="R177" s="3"/>
      <c r="S177" s="3"/>
      <c r="Y177" s="3"/>
      <c r="AD177" s="3"/>
    </row>
    <row r="178" spans="1:30" ht="12.75">
      <c r="A178" s="3"/>
      <c r="B178" s="3"/>
      <c r="C178" s="3"/>
      <c r="D178" s="3"/>
      <c r="O178" s="20"/>
      <c r="P178" s="20"/>
      <c r="Q178" s="20"/>
      <c r="R178" s="3"/>
      <c r="S178" s="3"/>
      <c r="Y178" s="3"/>
      <c r="AD178" s="3"/>
    </row>
    <row r="179" spans="1:30" ht="12.75">
      <c r="A179" s="3"/>
      <c r="B179" s="3"/>
      <c r="C179" s="3"/>
      <c r="D179" s="3"/>
      <c r="O179" s="20"/>
      <c r="P179" s="20"/>
      <c r="Q179" s="20"/>
      <c r="R179" s="3"/>
      <c r="S179" s="3"/>
      <c r="Y179" s="3"/>
      <c r="AD179" s="3"/>
    </row>
    <row r="180" spans="1:30" ht="12.75">
      <c r="A180" s="3"/>
      <c r="B180" s="3"/>
      <c r="C180" s="3"/>
      <c r="D180" s="3"/>
      <c r="O180" s="20"/>
      <c r="P180" s="20"/>
      <c r="Q180" s="20"/>
      <c r="R180" s="3"/>
      <c r="S180" s="3"/>
      <c r="Y180" s="3"/>
      <c r="AD180" s="3"/>
    </row>
    <row r="181" spans="1:30" ht="12.75">
      <c r="A181" s="3"/>
      <c r="B181" s="3"/>
      <c r="C181" s="3"/>
      <c r="D181" s="3"/>
      <c r="O181" s="20"/>
      <c r="P181" s="20"/>
      <c r="Q181" s="20"/>
      <c r="R181" s="3"/>
      <c r="S181" s="3"/>
      <c r="Y181" s="3"/>
      <c r="AD181" s="3"/>
    </row>
    <row r="182" spans="1:30" ht="12.75">
      <c r="A182" s="3"/>
      <c r="B182" s="3"/>
      <c r="C182" s="3"/>
      <c r="D182" s="3"/>
      <c r="O182" s="20"/>
      <c r="P182" s="20"/>
      <c r="Q182" s="20"/>
      <c r="R182" s="3"/>
      <c r="S182" s="3"/>
      <c r="Y182" s="3"/>
      <c r="AD182" s="3"/>
    </row>
    <row r="183" spans="1:30" ht="12.75">
      <c r="A183" s="3"/>
      <c r="B183" s="3"/>
      <c r="C183" s="3"/>
      <c r="D183" s="3"/>
      <c r="O183" s="20"/>
      <c r="P183" s="20"/>
      <c r="Q183" s="20"/>
      <c r="R183" s="3"/>
      <c r="S183" s="3"/>
      <c r="Y183" s="3"/>
      <c r="AD183" s="3"/>
    </row>
    <row r="184" spans="1:30" ht="12.75">
      <c r="A184" s="3"/>
      <c r="B184" s="3"/>
      <c r="C184" s="3"/>
      <c r="D184" s="3"/>
      <c r="O184" s="20"/>
      <c r="P184" s="20"/>
      <c r="Q184" s="20"/>
      <c r="R184" s="3"/>
      <c r="S184" s="3"/>
      <c r="Y184" s="3"/>
      <c r="AD184" s="3"/>
    </row>
    <row r="185" spans="1:30" ht="12.75">
      <c r="A185" s="3"/>
      <c r="B185" s="3"/>
      <c r="C185" s="3"/>
      <c r="D185" s="3"/>
      <c r="O185" s="20"/>
      <c r="P185" s="20"/>
      <c r="Q185" s="20"/>
      <c r="R185" s="3"/>
      <c r="S185" s="3"/>
      <c r="Y185" s="3"/>
      <c r="AD185" s="3"/>
    </row>
    <row r="186" spans="1:30" ht="12.75">
      <c r="A186" s="3"/>
      <c r="B186" s="3"/>
      <c r="C186" s="3"/>
      <c r="D186" s="3"/>
      <c r="O186" s="20"/>
      <c r="P186" s="20"/>
      <c r="Q186" s="20"/>
      <c r="R186" s="3"/>
      <c r="S186" s="3"/>
      <c r="Y186" s="3"/>
      <c r="AD186" s="3"/>
    </row>
    <row r="187" spans="1:30" ht="12.75">
      <c r="A187" s="3"/>
      <c r="B187" s="3"/>
      <c r="C187" s="3"/>
      <c r="D187" s="3"/>
      <c r="O187" s="20"/>
      <c r="P187" s="20"/>
      <c r="Q187" s="20"/>
      <c r="R187" s="3"/>
      <c r="S187" s="3"/>
      <c r="Y187" s="3"/>
      <c r="AD187" s="3"/>
    </row>
    <row r="188" spans="1:30" ht="12.75">
      <c r="A188" s="3"/>
      <c r="B188" s="3"/>
      <c r="C188" s="3"/>
      <c r="D188" s="3"/>
      <c r="O188" s="20"/>
      <c r="P188" s="20"/>
      <c r="Q188" s="20"/>
      <c r="R188" s="3"/>
      <c r="S188" s="3"/>
      <c r="Y188" s="3"/>
      <c r="AD188" s="3"/>
    </row>
    <row r="189" spans="1:30" ht="12.75">
      <c r="A189" s="3"/>
      <c r="B189" s="3"/>
      <c r="C189" s="3"/>
      <c r="D189" s="3"/>
      <c r="O189" s="20"/>
      <c r="P189" s="20"/>
      <c r="Q189" s="20"/>
      <c r="R189" s="3"/>
      <c r="S189" s="3"/>
      <c r="Y189" s="3"/>
      <c r="AD189" s="3"/>
    </row>
    <row r="190" spans="1:30" ht="12.75">
      <c r="A190" s="3"/>
      <c r="B190" s="3"/>
      <c r="C190" s="3"/>
      <c r="D190" s="3"/>
      <c r="O190" s="20"/>
      <c r="P190" s="20"/>
      <c r="Q190" s="20"/>
      <c r="R190" s="3"/>
      <c r="S190" s="3"/>
      <c r="Y190" s="3"/>
      <c r="AD190" s="3"/>
    </row>
    <row r="191" spans="1:30" ht="12.75">
      <c r="A191" s="3"/>
      <c r="B191" s="3"/>
      <c r="C191" s="3"/>
      <c r="D191" s="3"/>
      <c r="O191" s="20"/>
      <c r="P191" s="20"/>
      <c r="Q191" s="20"/>
      <c r="R191" s="3"/>
      <c r="S191" s="3"/>
      <c r="Y191" s="3"/>
      <c r="AD191" s="3"/>
    </row>
    <row r="192" spans="1:30" ht="12.75">
      <c r="A192" s="3"/>
      <c r="B192" s="3"/>
      <c r="C192" s="3"/>
      <c r="D192" s="3"/>
      <c r="O192" s="20"/>
      <c r="P192" s="20"/>
      <c r="Q192" s="20"/>
      <c r="R192" s="3"/>
      <c r="S192" s="3"/>
      <c r="Y192" s="3"/>
      <c r="AD192" s="3"/>
    </row>
    <row r="193" spans="1:30" ht="12.75">
      <c r="A193" s="3"/>
      <c r="B193" s="3"/>
      <c r="C193" s="3"/>
      <c r="D193" s="3"/>
      <c r="O193" s="20"/>
      <c r="P193" s="20"/>
      <c r="Q193" s="20"/>
      <c r="R193" s="3"/>
      <c r="S193" s="3"/>
      <c r="Y193" s="3"/>
      <c r="AD193" s="3"/>
    </row>
    <row r="194" spans="1:30" ht="12.75">
      <c r="A194" s="3"/>
      <c r="B194" s="3"/>
      <c r="C194" s="3"/>
      <c r="D194" s="3"/>
      <c r="O194" s="20"/>
      <c r="P194" s="20"/>
      <c r="Q194" s="20"/>
      <c r="R194" s="3"/>
      <c r="S194" s="3"/>
      <c r="Y194" s="3"/>
      <c r="AD194" s="3"/>
    </row>
    <row r="195" spans="1:30" ht="12.75">
      <c r="A195" s="3"/>
      <c r="B195" s="3"/>
      <c r="C195" s="3"/>
      <c r="D195" s="3"/>
      <c r="O195" s="20"/>
      <c r="P195" s="20"/>
      <c r="Q195" s="20"/>
      <c r="R195" s="3"/>
      <c r="S195" s="3"/>
      <c r="Y195" s="3"/>
      <c r="AD195" s="3"/>
    </row>
    <row r="196" spans="1:30" ht="12.75">
      <c r="A196" s="3"/>
      <c r="B196" s="3"/>
      <c r="C196" s="3"/>
      <c r="D196" s="3"/>
      <c r="O196" s="20"/>
      <c r="P196" s="20"/>
      <c r="Q196" s="20"/>
      <c r="R196" s="3"/>
      <c r="S196" s="3"/>
      <c r="Y196" s="3"/>
      <c r="AD196" s="3"/>
    </row>
    <row r="197" spans="1:30" ht="12.75">
      <c r="A197" s="3"/>
      <c r="B197" s="3"/>
      <c r="C197" s="3"/>
      <c r="D197" s="3"/>
      <c r="O197" s="20"/>
      <c r="P197" s="20"/>
      <c r="Q197" s="20"/>
      <c r="R197" s="3"/>
      <c r="S197" s="3"/>
      <c r="Y197" s="3"/>
      <c r="AD197" s="3"/>
    </row>
    <row r="198" spans="1:30" ht="12.75">
      <c r="A198" s="3"/>
      <c r="B198" s="3"/>
      <c r="C198" s="3"/>
      <c r="D198" s="3"/>
      <c r="O198" s="20"/>
      <c r="P198" s="20"/>
      <c r="Q198" s="20"/>
      <c r="R198" s="3"/>
      <c r="S198" s="3"/>
      <c r="Y198" s="3"/>
      <c r="AD198" s="3"/>
    </row>
    <row r="199" spans="1:30" ht="12.75">
      <c r="A199" s="3"/>
      <c r="B199" s="3"/>
      <c r="C199" s="3"/>
      <c r="D199" s="3"/>
      <c r="O199" s="20"/>
      <c r="P199" s="20"/>
      <c r="Q199" s="20"/>
      <c r="R199" s="3"/>
      <c r="S199" s="3"/>
      <c r="Y199" s="3"/>
      <c r="AD199" s="3"/>
    </row>
    <row r="200" spans="1:30" ht="12.75">
      <c r="A200" s="3"/>
      <c r="B200" s="3"/>
      <c r="C200" s="3"/>
      <c r="D200" s="3"/>
      <c r="O200" s="20"/>
      <c r="P200" s="20"/>
      <c r="Q200" s="20"/>
      <c r="R200" s="3"/>
      <c r="S200" s="3"/>
      <c r="Y200" s="3"/>
      <c r="AD200" s="3"/>
    </row>
    <row r="201" spans="1:30" ht="12.75">
      <c r="A201" s="3"/>
      <c r="B201" s="3"/>
      <c r="C201" s="3"/>
      <c r="D201" s="3"/>
      <c r="O201" s="20"/>
      <c r="P201" s="20"/>
      <c r="Q201" s="20"/>
      <c r="R201" s="3"/>
      <c r="S201" s="3"/>
      <c r="Y201" s="3"/>
      <c r="AD201" s="3"/>
    </row>
    <row r="202" spans="1:30" ht="12.75">
      <c r="A202" s="3"/>
      <c r="B202" s="3"/>
      <c r="C202" s="3"/>
      <c r="D202" s="3"/>
      <c r="O202" s="20"/>
      <c r="P202" s="20"/>
      <c r="Q202" s="20"/>
      <c r="R202" s="3"/>
      <c r="S202" s="3"/>
      <c r="Y202" s="3"/>
      <c r="AD202" s="3"/>
    </row>
    <row r="203" spans="1:30" ht="12.75">
      <c r="A203" s="3"/>
      <c r="B203" s="3"/>
      <c r="C203" s="3"/>
      <c r="D203" s="3"/>
      <c r="O203" s="20"/>
      <c r="P203" s="20"/>
      <c r="Q203" s="20"/>
      <c r="R203" s="3"/>
      <c r="S203" s="3"/>
      <c r="Y203" s="3"/>
      <c r="AD203" s="3"/>
    </row>
    <row r="204" spans="1:30" ht="12.75">
      <c r="A204" s="3"/>
      <c r="B204" s="3"/>
      <c r="C204" s="3"/>
      <c r="D204" s="3"/>
      <c r="O204" s="20"/>
      <c r="P204" s="20"/>
      <c r="Q204" s="20"/>
      <c r="R204" s="3"/>
      <c r="S204" s="3"/>
      <c r="Y204" s="3"/>
      <c r="AD204" s="3"/>
    </row>
    <row r="205" spans="1:30" ht="12.75">
      <c r="A205" s="3"/>
      <c r="B205" s="3"/>
      <c r="C205" s="3"/>
      <c r="D205" s="3"/>
      <c r="O205" s="20"/>
      <c r="P205" s="20"/>
      <c r="Q205" s="20"/>
      <c r="R205" s="3"/>
      <c r="S205" s="3"/>
      <c r="Y205" s="3"/>
      <c r="AD205" s="3"/>
    </row>
    <row r="206" spans="1:30" ht="12.75">
      <c r="A206" s="3"/>
      <c r="B206" s="3"/>
      <c r="C206" s="3"/>
      <c r="D206" s="3"/>
      <c r="O206" s="20"/>
      <c r="P206" s="20"/>
      <c r="Q206" s="20"/>
      <c r="R206" s="3"/>
      <c r="S206" s="3"/>
      <c r="Y206" s="3"/>
      <c r="AD206" s="3"/>
    </row>
    <row r="207" spans="1:30" ht="12.75">
      <c r="A207" s="3"/>
      <c r="B207" s="3"/>
      <c r="C207" s="3"/>
      <c r="D207" s="3"/>
      <c r="O207" s="20"/>
      <c r="P207" s="20"/>
      <c r="Q207" s="20"/>
      <c r="R207" s="3"/>
      <c r="S207" s="3"/>
      <c r="Y207" s="3"/>
      <c r="AD207" s="3"/>
    </row>
    <row r="208" spans="1:30" ht="12.75">
      <c r="A208" s="3"/>
      <c r="B208" s="3"/>
      <c r="C208" s="3"/>
      <c r="D208" s="3"/>
      <c r="O208" s="20"/>
      <c r="P208" s="20"/>
      <c r="Q208" s="20"/>
      <c r="R208" s="3"/>
      <c r="S208" s="3"/>
      <c r="Y208" s="3"/>
      <c r="AD208" s="3"/>
    </row>
    <row r="209" spans="1:30" ht="12.75">
      <c r="A209" s="3"/>
      <c r="B209" s="3"/>
      <c r="C209" s="3"/>
      <c r="D209" s="3"/>
      <c r="O209" s="20"/>
      <c r="P209" s="20"/>
      <c r="Q209" s="20"/>
      <c r="R209" s="3"/>
      <c r="S209" s="3"/>
      <c r="Y209" s="3"/>
      <c r="AD209" s="3"/>
    </row>
    <row r="210" spans="1:30" ht="12.75">
      <c r="A210" s="3"/>
      <c r="B210" s="3"/>
      <c r="C210" s="3"/>
      <c r="D210" s="3"/>
      <c r="O210" s="20"/>
      <c r="P210" s="20"/>
      <c r="Q210" s="20"/>
      <c r="R210" s="3"/>
      <c r="S210" s="3"/>
      <c r="Y210" s="3"/>
      <c r="AD210" s="3"/>
    </row>
    <row r="211" spans="1:30" ht="12.75">
      <c r="A211" s="3"/>
      <c r="B211" s="3"/>
      <c r="C211" s="3"/>
      <c r="D211" s="3"/>
      <c r="O211" s="20"/>
      <c r="P211" s="20"/>
      <c r="Q211" s="20"/>
      <c r="R211" s="3"/>
      <c r="S211" s="3"/>
      <c r="Y211" s="3"/>
      <c r="AD211" s="3"/>
    </row>
    <row r="212" spans="1:30" ht="12.75">
      <c r="A212" s="3"/>
      <c r="B212" s="3"/>
      <c r="C212" s="3"/>
      <c r="D212" s="3"/>
      <c r="O212" s="20"/>
      <c r="P212" s="20"/>
      <c r="Q212" s="20"/>
      <c r="R212" s="3"/>
      <c r="S212" s="3"/>
      <c r="Y212" s="3"/>
      <c r="AD212" s="3"/>
    </row>
    <row r="213" spans="1:30" ht="12.75">
      <c r="A213" s="3"/>
      <c r="B213" s="3"/>
      <c r="C213" s="3"/>
      <c r="D213" s="3"/>
      <c r="O213" s="20"/>
      <c r="P213" s="20"/>
      <c r="Q213" s="20"/>
      <c r="R213" s="3"/>
      <c r="S213" s="3"/>
      <c r="Y213" s="3"/>
      <c r="AD213" s="3"/>
    </row>
    <row r="214" spans="1:30" ht="12.75">
      <c r="A214" s="3"/>
      <c r="B214" s="3"/>
      <c r="C214" s="3"/>
      <c r="D214" s="3"/>
      <c r="O214" s="20"/>
      <c r="P214" s="20"/>
      <c r="Q214" s="20"/>
      <c r="R214" s="3"/>
      <c r="S214" s="3"/>
      <c r="Y214" s="3"/>
      <c r="AD214" s="3"/>
    </row>
    <row r="215" spans="1:30" ht="12.75">
      <c r="A215" s="3"/>
      <c r="B215" s="3"/>
      <c r="C215" s="3"/>
      <c r="D215" s="3"/>
      <c r="O215" s="20"/>
      <c r="P215" s="20"/>
      <c r="Q215" s="20"/>
      <c r="R215" s="3"/>
      <c r="S215" s="3"/>
      <c r="Y215" s="3"/>
      <c r="AD215" s="3"/>
    </row>
    <row r="216" spans="1:30" ht="12.75">
      <c r="A216" s="3"/>
      <c r="B216" s="3"/>
      <c r="C216" s="3"/>
      <c r="D216" s="3"/>
      <c r="O216" s="20"/>
      <c r="P216" s="20"/>
      <c r="Q216" s="20"/>
      <c r="R216" s="3"/>
      <c r="S216" s="3"/>
      <c r="Y216" s="3"/>
      <c r="AD216" s="3"/>
    </row>
    <row r="217" spans="1:30" ht="12.75">
      <c r="A217" s="3"/>
      <c r="B217" s="3"/>
      <c r="C217" s="3"/>
      <c r="D217" s="3"/>
      <c r="O217" s="20"/>
      <c r="P217" s="20"/>
      <c r="Q217" s="20"/>
      <c r="R217" s="3"/>
      <c r="S217" s="3"/>
      <c r="Y217" s="3"/>
      <c r="AD217" s="3"/>
    </row>
    <row r="218" spans="1:30" ht="12.75">
      <c r="A218" s="3"/>
      <c r="B218" s="3"/>
      <c r="C218" s="3"/>
      <c r="D218" s="3"/>
      <c r="O218" s="20"/>
      <c r="P218" s="20"/>
      <c r="Q218" s="20"/>
      <c r="R218" s="3"/>
      <c r="S218" s="3"/>
      <c r="Y218" s="3"/>
      <c r="AD218" s="3"/>
    </row>
    <row r="219" spans="1:30" ht="12.75">
      <c r="A219" s="3"/>
      <c r="B219" s="3"/>
      <c r="C219" s="3"/>
      <c r="D219" s="3"/>
      <c r="O219" s="20"/>
      <c r="P219" s="20"/>
      <c r="Q219" s="20"/>
      <c r="R219" s="3"/>
      <c r="S219" s="3"/>
      <c r="Y219" s="3"/>
      <c r="AD219" s="3"/>
    </row>
    <row r="220" spans="1:30" ht="12.75">
      <c r="A220" s="3"/>
      <c r="B220" s="3"/>
      <c r="C220" s="3"/>
      <c r="D220" s="3"/>
      <c r="O220" s="20"/>
      <c r="P220" s="20"/>
      <c r="Q220" s="20"/>
      <c r="R220" s="3"/>
      <c r="S220" s="3"/>
      <c r="Y220" s="3"/>
      <c r="AD220" s="3"/>
    </row>
    <row r="221" spans="1:30" ht="12.75">
      <c r="A221" s="3"/>
      <c r="B221" s="3"/>
      <c r="C221" s="3"/>
      <c r="D221" s="3"/>
      <c r="O221" s="20"/>
      <c r="P221" s="20"/>
      <c r="Q221" s="20"/>
      <c r="R221" s="3"/>
      <c r="S221" s="3"/>
      <c r="Y221" s="3"/>
      <c r="AD221" s="3"/>
    </row>
    <row r="222" spans="1:30" ht="12.75">
      <c r="A222" s="3"/>
      <c r="B222" s="3"/>
      <c r="C222" s="3"/>
      <c r="D222" s="3"/>
      <c r="O222" s="20"/>
      <c r="P222" s="20"/>
      <c r="Q222" s="20"/>
      <c r="R222" s="3"/>
      <c r="S222" s="3"/>
      <c r="Y222" s="3"/>
      <c r="AD222" s="3"/>
    </row>
    <row r="223" spans="1:30" ht="12.75">
      <c r="A223" s="3"/>
      <c r="B223" s="3"/>
      <c r="C223" s="3"/>
      <c r="D223" s="3"/>
      <c r="O223" s="20"/>
      <c r="P223" s="20"/>
      <c r="Q223" s="20"/>
      <c r="R223" s="3"/>
      <c r="S223" s="3"/>
      <c r="Y223" s="3"/>
      <c r="AD223" s="3"/>
    </row>
    <row r="224" spans="1:30" ht="12.75">
      <c r="A224" s="3"/>
      <c r="B224" s="3"/>
      <c r="C224" s="3"/>
      <c r="D224" s="3"/>
      <c r="O224" s="20"/>
      <c r="P224" s="20"/>
      <c r="Q224" s="20"/>
      <c r="R224" s="3"/>
      <c r="S224" s="3"/>
      <c r="Y224" s="3"/>
      <c r="AD224" s="3"/>
    </row>
    <row r="225" spans="1:30" ht="12.75">
      <c r="A225" s="3"/>
      <c r="B225" s="3"/>
      <c r="C225" s="3"/>
      <c r="D225" s="3"/>
      <c r="O225" s="20"/>
      <c r="P225" s="20"/>
      <c r="Q225" s="20"/>
      <c r="R225" s="3"/>
      <c r="S225" s="3"/>
      <c r="Y225" s="3"/>
      <c r="AD225" s="3"/>
    </row>
    <row r="226" spans="1:30" ht="12.75">
      <c r="A226" s="3"/>
      <c r="B226" s="3"/>
      <c r="C226" s="3"/>
      <c r="D226" s="3"/>
      <c r="O226" s="20"/>
      <c r="P226" s="20"/>
      <c r="Q226" s="20"/>
      <c r="R226" s="3"/>
      <c r="S226" s="3"/>
      <c r="Y226" s="3"/>
      <c r="AD226" s="3"/>
    </row>
    <row r="227" spans="1:30" ht="12.75">
      <c r="A227" s="3"/>
      <c r="B227" s="3"/>
      <c r="C227" s="3"/>
      <c r="D227" s="3"/>
      <c r="O227" s="20"/>
      <c r="P227" s="20"/>
      <c r="Q227" s="20"/>
      <c r="R227" s="3"/>
      <c r="S227" s="3"/>
      <c r="Y227" s="3"/>
      <c r="AD227" s="3"/>
    </row>
    <row r="228" spans="1:30" ht="12.75">
      <c r="A228" s="3"/>
      <c r="B228" s="3"/>
      <c r="C228" s="3"/>
      <c r="D228" s="3"/>
      <c r="O228" s="20"/>
      <c r="P228" s="20"/>
      <c r="Q228" s="20"/>
      <c r="R228" s="3"/>
      <c r="S228" s="3"/>
      <c r="Y228" s="3"/>
      <c r="AD228" s="3"/>
    </row>
    <row r="229" spans="1:30" ht="12.75">
      <c r="A229" s="3"/>
      <c r="B229" s="3"/>
      <c r="C229" s="3"/>
      <c r="D229" s="3"/>
      <c r="O229" s="20"/>
      <c r="P229" s="20"/>
      <c r="Q229" s="20"/>
      <c r="R229" s="3"/>
      <c r="S229" s="3"/>
      <c r="Y229" s="3"/>
      <c r="AD229" s="3"/>
    </row>
    <row r="230" spans="1:30" ht="12.75">
      <c r="A230" s="3"/>
      <c r="B230" s="3"/>
      <c r="C230" s="3"/>
      <c r="D230" s="3"/>
      <c r="O230" s="20"/>
      <c r="P230" s="20"/>
      <c r="Q230" s="20"/>
      <c r="R230" s="3"/>
      <c r="S230" s="3"/>
      <c r="Y230" s="3"/>
      <c r="AD230" s="3"/>
    </row>
    <row r="231" spans="1:30" ht="12.75">
      <c r="A231" s="3"/>
      <c r="B231" s="3"/>
      <c r="C231" s="3"/>
      <c r="D231" s="3"/>
      <c r="O231" s="20"/>
      <c r="P231" s="20"/>
      <c r="Q231" s="20"/>
      <c r="R231" s="3"/>
      <c r="S231" s="3"/>
      <c r="Y231" s="3"/>
      <c r="AD231" s="3"/>
    </row>
    <row r="232" spans="1:30" ht="12.75">
      <c r="A232" s="3"/>
      <c r="B232" s="3"/>
      <c r="C232" s="3"/>
      <c r="D232" s="3"/>
      <c r="O232" s="20"/>
      <c r="P232" s="20"/>
      <c r="Q232" s="20"/>
      <c r="R232" s="3"/>
      <c r="S232" s="3"/>
      <c r="Y232" s="3"/>
      <c r="AD232" s="3"/>
    </row>
    <row r="233" spans="1:30" ht="12.75">
      <c r="A233" s="3"/>
      <c r="B233" s="3"/>
      <c r="C233" s="3"/>
      <c r="D233" s="3"/>
      <c r="O233" s="20"/>
      <c r="P233" s="20"/>
      <c r="Q233" s="20"/>
      <c r="R233" s="3"/>
      <c r="S233" s="3"/>
      <c r="Y233" s="3"/>
      <c r="AD233" s="3"/>
    </row>
    <row r="234" spans="1:30" ht="12.75">
      <c r="A234" s="3"/>
      <c r="B234" s="3"/>
      <c r="C234" s="3"/>
      <c r="D234" s="3"/>
      <c r="O234" s="20"/>
      <c r="P234" s="20"/>
      <c r="Q234" s="20"/>
      <c r="R234" s="3"/>
      <c r="S234" s="3"/>
      <c r="Y234" s="3"/>
      <c r="AD234" s="3"/>
    </row>
    <row r="235" spans="1:30" ht="12.75">
      <c r="A235" s="3"/>
      <c r="B235" s="3"/>
      <c r="C235" s="3"/>
      <c r="D235" s="3"/>
      <c r="O235" s="20"/>
      <c r="P235" s="20"/>
      <c r="Q235" s="20"/>
      <c r="R235" s="3"/>
      <c r="S235" s="3"/>
      <c r="Y235" s="3"/>
      <c r="AD235" s="3"/>
    </row>
    <row r="236" spans="1:30" ht="12.75">
      <c r="A236" s="3"/>
      <c r="B236" s="3"/>
      <c r="C236" s="3"/>
      <c r="D236" s="3"/>
      <c r="O236" s="20"/>
      <c r="P236" s="20"/>
      <c r="Q236" s="20"/>
      <c r="R236" s="3"/>
      <c r="S236" s="3"/>
      <c r="Y236" s="3"/>
      <c r="AD236" s="3"/>
    </row>
    <row r="237" spans="1:30" ht="12.75">
      <c r="A237" s="3"/>
      <c r="B237" s="3"/>
      <c r="C237" s="3"/>
      <c r="D237" s="3"/>
      <c r="O237" s="20"/>
      <c r="P237" s="20"/>
      <c r="Q237" s="20"/>
      <c r="R237" s="3"/>
      <c r="S237" s="3"/>
      <c r="Y237" s="3"/>
      <c r="AD237" s="3"/>
    </row>
    <row r="238" spans="1:30" ht="12.75">
      <c r="A238" s="3"/>
      <c r="B238" s="3"/>
      <c r="C238" s="3"/>
      <c r="D238" s="3"/>
      <c r="O238" s="20"/>
      <c r="P238" s="20"/>
      <c r="Q238" s="20"/>
      <c r="R238" s="3"/>
      <c r="S238" s="3"/>
      <c r="Y238" s="3"/>
      <c r="AD238" s="3"/>
    </row>
    <row r="239" spans="1:30" ht="12.75">
      <c r="A239" s="3"/>
      <c r="B239" s="3"/>
      <c r="C239" s="3"/>
      <c r="D239" s="3"/>
      <c r="O239" s="20"/>
      <c r="P239" s="20"/>
      <c r="Q239" s="20"/>
      <c r="R239" s="3"/>
      <c r="S239" s="3"/>
      <c r="Y239" s="3"/>
      <c r="AD239" s="3"/>
    </row>
    <row r="240" spans="1:30" ht="12.75">
      <c r="A240" s="3"/>
      <c r="B240" s="3"/>
      <c r="C240" s="3"/>
      <c r="D240" s="3"/>
      <c r="O240" s="20"/>
      <c r="P240" s="20"/>
      <c r="Q240" s="20"/>
      <c r="R240" s="3"/>
      <c r="S240" s="3"/>
      <c r="Y240" s="3"/>
      <c r="AD240" s="3"/>
    </row>
    <row r="241" spans="1:30" ht="12.75">
      <c r="A241" s="3"/>
      <c r="B241" s="3"/>
      <c r="C241" s="3"/>
      <c r="D241" s="3"/>
      <c r="O241" s="20"/>
      <c r="P241" s="20"/>
      <c r="Q241" s="20"/>
      <c r="R241" s="3"/>
      <c r="S241" s="3"/>
      <c r="Y241" s="3"/>
      <c r="AD241" s="3"/>
    </row>
    <row r="242" spans="1:30" ht="12.75">
      <c r="A242" s="3"/>
      <c r="B242" s="3"/>
      <c r="C242" s="3"/>
      <c r="D242" s="3"/>
      <c r="O242" s="20"/>
      <c r="P242" s="20"/>
      <c r="Q242" s="20"/>
      <c r="R242" s="3"/>
      <c r="S242" s="3"/>
      <c r="Y242" s="3"/>
      <c r="AD242" s="3"/>
    </row>
    <row r="243" spans="1:30" ht="12.75">
      <c r="A243" s="3"/>
      <c r="B243" s="3"/>
      <c r="C243" s="3"/>
      <c r="D243" s="3"/>
      <c r="O243" s="20"/>
      <c r="P243" s="20"/>
      <c r="Q243" s="20"/>
      <c r="R243" s="3"/>
      <c r="S243" s="3"/>
      <c r="Y243" s="3"/>
      <c r="AD243" s="3"/>
    </row>
    <row r="244" spans="1:30" ht="12.75">
      <c r="A244" s="3"/>
      <c r="B244" s="3"/>
      <c r="C244" s="3"/>
      <c r="D244" s="3"/>
      <c r="O244" s="20"/>
      <c r="P244" s="20"/>
      <c r="Q244" s="20"/>
      <c r="R244" s="3"/>
      <c r="S244" s="3"/>
      <c r="Y244" s="3"/>
      <c r="AD244" s="3"/>
    </row>
    <row r="245" spans="1:30" ht="12.75">
      <c r="A245" s="3"/>
      <c r="B245" s="3"/>
      <c r="C245" s="3"/>
      <c r="D245" s="3"/>
      <c r="F245" s="7"/>
      <c r="G245" s="7"/>
      <c r="H245" s="7"/>
      <c r="I245" s="7"/>
      <c r="J245" s="7"/>
      <c r="K245" s="7"/>
      <c r="L245" s="7"/>
      <c r="M245" s="7"/>
      <c r="N245" s="7"/>
      <c r="O245" s="20"/>
      <c r="P245" s="20"/>
      <c r="Q245" s="20"/>
      <c r="R245" s="3"/>
      <c r="S245" s="3"/>
      <c r="Y245" s="3"/>
      <c r="AD245" s="3"/>
    </row>
    <row r="246" spans="1:30" ht="12.75">
      <c r="A246" s="3"/>
      <c r="B246" s="3"/>
      <c r="C246" s="3"/>
      <c r="D246" s="3"/>
      <c r="F246" s="7"/>
      <c r="G246" s="7"/>
      <c r="H246" s="7"/>
      <c r="I246" s="7"/>
      <c r="J246" s="7"/>
      <c r="K246" s="7"/>
      <c r="L246" s="7"/>
      <c r="M246" s="7"/>
      <c r="N246" s="7"/>
      <c r="O246" s="20"/>
      <c r="P246" s="20"/>
      <c r="Q246" s="20"/>
      <c r="R246" s="3"/>
      <c r="S246" s="3"/>
      <c r="Y246" s="3"/>
      <c r="AD246" s="3"/>
    </row>
    <row r="247" spans="1:30" ht="12.75">
      <c r="A247" s="3"/>
      <c r="B247" s="3"/>
      <c r="C247" s="3"/>
      <c r="D247" s="3"/>
      <c r="O247" s="20"/>
      <c r="P247" s="20"/>
      <c r="Q247" s="20"/>
      <c r="R247" s="3"/>
      <c r="S247" s="3"/>
      <c r="Y247" s="3"/>
      <c r="AD247" s="3"/>
    </row>
    <row r="248" spans="1:30" ht="12.75">
      <c r="A248" s="3"/>
      <c r="B248" s="3"/>
      <c r="C248" s="3"/>
      <c r="D248" s="3"/>
      <c r="O248" s="20"/>
      <c r="P248" s="20"/>
      <c r="Q248" s="20"/>
      <c r="R248" s="3"/>
      <c r="S248" s="3"/>
      <c r="Y248" s="3"/>
      <c r="AD248" s="3"/>
    </row>
    <row r="249" spans="1:30" ht="12.75">
      <c r="A249" s="3"/>
      <c r="B249" s="3"/>
      <c r="C249" s="3"/>
      <c r="D249" s="3"/>
      <c r="O249" s="20"/>
      <c r="P249" s="20"/>
      <c r="Q249" s="20"/>
      <c r="R249" s="3"/>
      <c r="S249" s="3"/>
      <c r="Y249" s="3"/>
      <c r="AD249" s="3"/>
    </row>
    <row r="250" spans="1:30" ht="12.75">
      <c r="A250" s="3"/>
      <c r="B250" s="3"/>
      <c r="C250" s="3"/>
      <c r="D250" s="3"/>
      <c r="O250" s="20"/>
      <c r="P250" s="20"/>
      <c r="Q250" s="20"/>
      <c r="R250" s="3"/>
      <c r="S250" s="3"/>
      <c r="Y250" s="3"/>
      <c r="AD250" s="3"/>
    </row>
    <row r="251" spans="1:30" ht="12.75">
      <c r="A251" s="3"/>
      <c r="B251" s="3"/>
      <c r="C251" s="3"/>
      <c r="D251" s="3"/>
      <c r="O251" s="20"/>
      <c r="P251" s="20"/>
      <c r="Q251" s="20"/>
      <c r="R251" s="3"/>
      <c r="S251" s="3"/>
      <c r="Y251" s="3"/>
      <c r="AD251" s="3"/>
    </row>
    <row r="252" spans="1:30" ht="12.75">
      <c r="A252" s="3"/>
      <c r="B252" s="3"/>
      <c r="C252" s="3"/>
      <c r="D252" s="3"/>
      <c r="O252" s="20"/>
      <c r="P252" s="20"/>
      <c r="Q252" s="20"/>
      <c r="R252" s="3"/>
      <c r="S252" s="3"/>
      <c r="Y252" s="3"/>
      <c r="AD252" s="3"/>
    </row>
    <row r="253" spans="1:30" ht="12.75">
      <c r="A253" s="3"/>
      <c r="B253" s="3"/>
      <c r="C253" s="3"/>
      <c r="D253" s="3"/>
      <c r="O253" s="20"/>
      <c r="P253" s="20"/>
      <c r="Q253" s="20"/>
      <c r="R253" s="3"/>
      <c r="S253" s="3"/>
      <c r="Y253" s="3"/>
      <c r="AD253" s="3"/>
    </row>
    <row r="254" spans="1:30" ht="12.75">
      <c r="A254" s="3"/>
      <c r="B254" s="3"/>
      <c r="C254" s="3"/>
      <c r="D254" s="3"/>
      <c r="O254" s="20"/>
      <c r="P254" s="20"/>
      <c r="Q254" s="20"/>
      <c r="R254" s="3"/>
      <c r="S254" s="3"/>
      <c r="Y254" s="3"/>
      <c r="AD254" s="3"/>
    </row>
    <row r="255" spans="1:30" ht="12.75">
      <c r="A255" s="3"/>
      <c r="B255" s="3"/>
      <c r="C255" s="3"/>
      <c r="D255" s="3"/>
      <c r="O255" s="20"/>
      <c r="P255" s="20"/>
      <c r="Q255" s="20"/>
      <c r="R255" s="3"/>
      <c r="S255" s="3"/>
      <c r="Y255" s="3"/>
      <c r="AD255" s="3"/>
    </row>
    <row r="256" spans="1:30" ht="12.75">
      <c r="A256" s="3"/>
      <c r="B256" s="3"/>
      <c r="C256" s="3"/>
      <c r="D256" s="3"/>
      <c r="O256" s="20"/>
      <c r="P256" s="20"/>
      <c r="Q256" s="20"/>
      <c r="R256" s="3"/>
      <c r="S256" s="3"/>
      <c r="Y256" s="3"/>
      <c r="AD256" s="3"/>
    </row>
    <row r="257" spans="1:30" ht="12.75">
      <c r="A257" s="3"/>
      <c r="B257" s="3"/>
      <c r="C257" s="3"/>
      <c r="D257" s="3"/>
      <c r="O257" s="20"/>
      <c r="P257" s="20"/>
      <c r="Q257" s="20"/>
      <c r="R257" s="3"/>
      <c r="S257" s="3"/>
      <c r="Y257" s="3"/>
      <c r="AD257" s="3"/>
    </row>
    <row r="258" spans="1:30" ht="12.75">
      <c r="A258" s="3"/>
      <c r="B258" s="3"/>
      <c r="C258" s="3"/>
      <c r="D258" s="3"/>
      <c r="O258" s="20"/>
      <c r="P258" s="20"/>
      <c r="Q258" s="20"/>
      <c r="R258" s="3"/>
      <c r="S258" s="3"/>
      <c r="Y258" s="3"/>
      <c r="AD258" s="3"/>
    </row>
    <row r="259" spans="1:30" ht="12.75">
      <c r="A259" s="3"/>
      <c r="B259" s="3"/>
      <c r="C259" s="3"/>
      <c r="D259" s="3"/>
      <c r="O259" s="20"/>
      <c r="P259" s="20"/>
      <c r="Q259" s="20"/>
      <c r="R259" s="3"/>
      <c r="S259" s="3"/>
      <c r="Y259" s="3"/>
      <c r="AD259" s="3"/>
    </row>
    <row r="260" spans="1:30" ht="12.75">
      <c r="A260" s="3"/>
      <c r="B260" s="3"/>
      <c r="C260" s="3"/>
      <c r="D260" s="3"/>
      <c r="O260" s="20"/>
      <c r="P260" s="20"/>
      <c r="Q260" s="20"/>
      <c r="R260" s="3"/>
      <c r="S260" s="3"/>
      <c r="Y260" s="3"/>
      <c r="AD260" s="3"/>
    </row>
    <row r="261" spans="1:30" ht="12.75">
      <c r="A261" s="3"/>
      <c r="B261" s="3"/>
      <c r="C261" s="3"/>
      <c r="D261" s="3"/>
      <c r="O261" s="20"/>
      <c r="P261" s="20"/>
      <c r="Q261" s="20"/>
      <c r="R261" s="3"/>
      <c r="S261" s="3"/>
      <c r="Y261" s="3"/>
      <c r="AD261" s="3"/>
    </row>
    <row r="262" spans="1:30" ht="12.75">
      <c r="A262" s="3"/>
      <c r="B262" s="3"/>
      <c r="C262" s="3"/>
      <c r="D262" s="3"/>
      <c r="O262" s="20"/>
      <c r="P262" s="20"/>
      <c r="Q262" s="20"/>
      <c r="R262" s="3"/>
      <c r="S262" s="3"/>
      <c r="Y262" s="3"/>
      <c r="AD262" s="3"/>
    </row>
    <row r="263" spans="1:30" ht="12.75">
      <c r="A263" s="3"/>
      <c r="B263" s="3"/>
      <c r="C263" s="3"/>
      <c r="D263" s="3"/>
      <c r="O263" s="20"/>
      <c r="P263" s="20"/>
      <c r="Q263" s="20"/>
      <c r="R263" s="3"/>
      <c r="S263" s="3"/>
      <c r="Y263" s="3"/>
      <c r="AD263" s="3"/>
    </row>
    <row r="264" spans="1:30" ht="12.75">
      <c r="A264" s="3"/>
      <c r="B264" s="3"/>
      <c r="C264" s="3"/>
      <c r="D264" s="3"/>
      <c r="O264" s="20"/>
      <c r="P264" s="20"/>
      <c r="Q264" s="20"/>
      <c r="R264" s="3"/>
      <c r="S264" s="3"/>
      <c r="Y264" s="3"/>
      <c r="AD264" s="3"/>
    </row>
    <row r="265" spans="1:30" ht="12.75">
      <c r="A265" s="3"/>
      <c r="B265" s="3"/>
      <c r="C265" s="3"/>
      <c r="D265" s="3"/>
      <c r="O265" s="20"/>
      <c r="P265" s="20"/>
      <c r="Q265" s="20"/>
      <c r="R265" s="3"/>
      <c r="S265" s="3"/>
      <c r="Y265" s="3"/>
      <c r="AD265" s="3"/>
    </row>
    <row r="266" spans="1:30" ht="12.75">
      <c r="A266" s="3"/>
      <c r="B266" s="3"/>
      <c r="C266" s="3"/>
      <c r="D266" s="3"/>
      <c r="O266" s="20"/>
      <c r="P266" s="20"/>
      <c r="Q266" s="20"/>
      <c r="R266" s="3"/>
      <c r="S266" s="3"/>
      <c r="Y266" s="3"/>
      <c r="AD266" s="3"/>
    </row>
    <row r="267" spans="1:30" ht="12.75">
      <c r="A267" s="3"/>
      <c r="B267" s="3"/>
      <c r="C267" s="3"/>
      <c r="D267" s="3"/>
      <c r="O267" s="20"/>
      <c r="P267" s="20"/>
      <c r="Q267" s="20"/>
      <c r="R267" s="3"/>
      <c r="S267" s="3"/>
      <c r="Y267" s="3"/>
      <c r="AD267" s="3"/>
    </row>
    <row r="268" spans="1:30" ht="12.75">
      <c r="A268" s="3"/>
      <c r="B268" s="3"/>
      <c r="C268" s="3"/>
      <c r="D268" s="3"/>
      <c r="O268" s="20"/>
      <c r="P268" s="20"/>
      <c r="Q268" s="20"/>
      <c r="R268" s="3"/>
      <c r="S268" s="3"/>
      <c r="Y268" s="3"/>
      <c r="AD268" s="3"/>
    </row>
    <row r="269" spans="1:30" ht="12.75">
      <c r="A269" s="3"/>
      <c r="B269" s="3"/>
      <c r="C269" s="3"/>
      <c r="D269" s="3"/>
      <c r="O269" s="20"/>
      <c r="P269" s="20"/>
      <c r="Q269" s="20"/>
      <c r="R269" s="3"/>
      <c r="S269" s="3"/>
      <c r="Y269" s="3"/>
      <c r="AD269" s="3"/>
    </row>
    <row r="270" spans="1:30" ht="12.75">
      <c r="A270" s="3"/>
      <c r="B270" s="3"/>
      <c r="C270" s="3"/>
      <c r="D270" s="3"/>
      <c r="O270" s="20"/>
      <c r="P270" s="20"/>
      <c r="Q270" s="20"/>
      <c r="R270" s="3"/>
      <c r="S270" s="3"/>
      <c r="Y270" s="3"/>
      <c r="AD270" s="3"/>
    </row>
    <row r="271" spans="1:30" ht="12.75">
      <c r="A271" s="3"/>
      <c r="B271" s="3"/>
      <c r="C271" s="3"/>
      <c r="D271" s="3"/>
      <c r="O271" s="20"/>
      <c r="P271" s="20"/>
      <c r="Q271" s="20"/>
      <c r="R271" s="3"/>
      <c r="S271" s="3"/>
      <c r="Y271" s="3"/>
      <c r="AD271" s="3"/>
    </row>
    <row r="272" spans="1:30" ht="12.75">
      <c r="A272" s="3"/>
      <c r="B272" s="3"/>
      <c r="C272" s="3"/>
      <c r="D272" s="3"/>
      <c r="O272" s="20"/>
      <c r="P272" s="20"/>
      <c r="Q272" s="20"/>
      <c r="R272" s="3"/>
      <c r="S272" s="3"/>
      <c r="Y272" s="3"/>
      <c r="AD272" s="3"/>
    </row>
    <row r="273" spans="1:30" ht="12.75">
      <c r="A273" s="3"/>
      <c r="B273" s="3"/>
      <c r="C273" s="3"/>
      <c r="D273" s="3"/>
      <c r="O273" s="20"/>
      <c r="P273" s="20"/>
      <c r="Q273" s="20"/>
      <c r="R273" s="3"/>
      <c r="S273" s="3"/>
      <c r="Y273" s="3"/>
      <c r="AD273" s="3"/>
    </row>
    <row r="274" spans="1:30" ht="12.75">
      <c r="A274" s="3"/>
      <c r="B274" s="3"/>
      <c r="C274" s="3"/>
      <c r="D274" s="3"/>
      <c r="O274" s="20"/>
      <c r="P274" s="20"/>
      <c r="Q274" s="20"/>
      <c r="R274" s="3"/>
      <c r="S274" s="3"/>
      <c r="Y274" s="3"/>
      <c r="AD274" s="3"/>
    </row>
    <row r="275" spans="1:30" ht="12.75">
      <c r="A275" s="3"/>
      <c r="B275" s="3"/>
      <c r="C275" s="3"/>
      <c r="D275" s="3"/>
      <c r="O275" s="20"/>
      <c r="P275" s="20"/>
      <c r="Q275" s="20"/>
      <c r="R275" s="3"/>
      <c r="S275" s="3"/>
      <c r="Y275" s="3"/>
      <c r="AD275" s="3"/>
    </row>
    <row r="276" spans="1:30" ht="12.75">
      <c r="A276" s="3"/>
      <c r="B276" s="3"/>
      <c r="C276" s="3"/>
      <c r="D276" s="3"/>
      <c r="O276" s="20"/>
      <c r="P276" s="20"/>
      <c r="Q276" s="20"/>
      <c r="R276" s="3"/>
      <c r="S276" s="3"/>
      <c r="Y276" s="3"/>
      <c r="AD276" s="3"/>
    </row>
    <row r="277" spans="1:30" ht="12.75">
      <c r="A277" s="3"/>
      <c r="B277" s="3"/>
      <c r="C277" s="3"/>
      <c r="D277" s="3"/>
      <c r="O277" s="20"/>
      <c r="P277" s="20"/>
      <c r="Q277" s="20"/>
      <c r="R277" s="3"/>
      <c r="S277" s="3"/>
      <c r="Y277" s="3"/>
      <c r="AD277" s="3"/>
    </row>
    <row r="278" spans="1:30" ht="12.75">
      <c r="A278" s="3"/>
      <c r="B278" s="3"/>
      <c r="C278" s="3"/>
      <c r="D278" s="3"/>
      <c r="O278" s="20"/>
      <c r="P278" s="20"/>
      <c r="Q278" s="20"/>
      <c r="R278" s="3"/>
      <c r="S278" s="3"/>
      <c r="Y278" s="3"/>
      <c r="AD278" s="3"/>
    </row>
    <row r="279" spans="1:30" ht="12.75">
      <c r="A279" s="3"/>
      <c r="B279" s="3"/>
      <c r="C279" s="3"/>
      <c r="D279" s="3"/>
      <c r="O279" s="20"/>
      <c r="P279" s="20"/>
      <c r="Q279" s="20"/>
      <c r="R279" s="3"/>
      <c r="S279" s="3"/>
      <c r="Y279" s="3"/>
      <c r="AD279" s="3"/>
    </row>
    <row r="280" spans="1:30" ht="12.75">
      <c r="A280" s="3"/>
      <c r="B280" s="3"/>
      <c r="C280" s="3"/>
      <c r="D280" s="3"/>
      <c r="O280" s="20"/>
      <c r="P280" s="20"/>
      <c r="Q280" s="20"/>
      <c r="R280" s="3"/>
      <c r="S280" s="3"/>
      <c r="Y280" s="3"/>
      <c r="AD280" s="3"/>
    </row>
    <row r="281" spans="1:30" ht="12.75">
      <c r="A281" s="3"/>
      <c r="B281" s="3"/>
      <c r="C281" s="3"/>
      <c r="D281" s="3"/>
      <c r="O281" s="20"/>
      <c r="P281" s="20"/>
      <c r="Q281" s="20"/>
      <c r="R281" s="3"/>
      <c r="S281" s="3"/>
      <c r="Y281" s="3"/>
      <c r="AD281" s="3"/>
    </row>
    <row r="282" spans="1:30" ht="12.75">
      <c r="A282" s="3"/>
      <c r="B282" s="3"/>
      <c r="C282" s="3"/>
      <c r="D282" s="3"/>
      <c r="O282" s="20"/>
      <c r="P282" s="20"/>
      <c r="Q282" s="20"/>
      <c r="R282" s="3"/>
      <c r="S282" s="3"/>
      <c r="Y282" s="3"/>
      <c r="AD282" s="3"/>
    </row>
    <row r="283" spans="1:30" ht="12.75">
      <c r="A283" s="3"/>
      <c r="B283" s="3"/>
      <c r="C283" s="3"/>
      <c r="D283" s="3"/>
      <c r="O283" s="20"/>
      <c r="P283" s="20"/>
      <c r="Q283" s="20"/>
      <c r="R283" s="3"/>
      <c r="S283" s="3"/>
      <c r="Y283" s="3"/>
      <c r="AD283" s="3"/>
    </row>
    <row r="284" spans="1:30" ht="12.75">
      <c r="A284" s="3"/>
      <c r="B284" s="3"/>
      <c r="C284" s="3"/>
      <c r="D284" s="3"/>
      <c r="O284" s="20"/>
      <c r="P284" s="20"/>
      <c r="Q284" s="20"/>
      <c r="R284" s="3"/>
      <c r="S284" s="3"/>
      <c r="Y284" s="3"/>
      <c r="AD284" s="3"/>
    </row>
    <row r="285" spans="1:30" ht="12.75">
      <c r="A285" s="3"/>
      <c r="B285" s="3"/>
      <c r="C285" s="3"/>
      <c r="D285" s="3"/>
      <c r="O285" s="20"/>
      <c r="P285" s="20"/>
      <c r="Q285" s="20"/>
      <c r="R285" s="3"/>
      <c r="S285" s="3"/>
      <c r="Y285" s="3"/>
      <c r="AD285" s="3"/>
    </row>
    <row r="286" spans="1:30" ht="12.75">
      <c r="A286" s="3"/>
      <c r="B286" s="3"/>
      <c r="C286" s="3"/>
      <c r="D286" s="3"/>
      <c r="O286" s="20"/>
      <c r="P286" s="20"/>
      <c r="Q286" s="20"/>
      <c r="R286" s="3"/>
      <c r="S286" s="3"/>
      <c r="Y286" s="3"/>
      <c r="AD286" s="3"/>
    </row>
    <row r="287" spans="1:30" ht="12.75">
      <c r="A287" s="3"/>
      <c r="B287" s="3"/>
      <c r="C287" s="3"/>
      <c r="D287" s="3"/>
      <c r="O287" s="20"/>
      <c r="P287" s="20"/>
      <c r="Q287" s="20"/>
      <c r="R287" s="3"/>
      <c r="S287" s="3"/>
      <c r="Y287" s="3"/>
      <c r="AD287" s="3"/>
    </row>
    <row r="288" spans="1:30" ht="12.75">
      <c r="A288" s="3"/>
      <c r="B288" s="3"/>
      <c r="C288" s="3"/>
      <c r="D288" s="3"/>
      <c r="O288" s="20"/>
      <c r="P288" s="20"/>
      <c r="Q288" s="20"/>
      <c r="R288" s="3"/>
      <c r="S288" s="3"/>
      <c r="Y288" s="3"/>
      <c r="AD288" s="3"/>
    </row>
    <row r="289" spans="1:30" ht="12.75">
      <c r="A289" s="3"/>
      <c r="B289" s="3"/>
      <c r="C289" s="3"/>
      <c r="D289" s="3"/>
      <c r="O289" s="20"/>
      <c r="P289" s="20"/>
      <c r="Q289" s="20"/>
      <c r="R289" s="3"/>
      <c r="S289" s="3"/>
      <c r="Y289" s="3"/>
      <c r="AD289" s="3"/>
    </row>
    <row r="290" spans="1:30" ht="12.75">
      <c r="A290" s="3"/>
      <c r="B290" s="3"/>
      <c r="C290" s="3"/>
      <c r="D290" s="3"/>
      <c r="O290" s="20"/>
      <c r="P290" s="20"/>
      <c r="Q290" s="20"/>
      <c r="R290" s="3"/>
      <c r="S290" s="3"/>
      <c r="Y290" s="3"/>
      <c r="AD290" s="3"/>
    </row>
    <row r="291" spans="1:30" ht="12.75">
      <c r="A291" s="3"/>
      <c r="B291" s="3"/>
      <c r="C291" s="3"/>
      <c r="D291" s="3"/>
      <c r="O291" s="20"/>
      <c r="P291" s="20"/>
      <c r="Q291" s="20"/>
      <c r="R291" s="3"/>
      <c r="S291" s="3"/>
      <c r="Y291" s="3"/>
      <c r="AD291" s="3"/>
    </row>
    <row r="292" spans="1:30" ht="12.75">
      <c r="A292" s="3"/>
      <c r="B292" s="3"/>
      <c r="C292" s="3"/>
      <c r="D292" s="3"/>
      <c r="O292" s="20"/>
      <c r="P292" s="20"/>
      <c r="Q292" s="20"/>
      <c r="R292" s="3"/>
      <c r="S292" s="3"/>
      <c r="Y292" s="3"/>
      <c r="AD292" s="3"/>
    </row>
    <row r="293" spans="1:30" ht="12.75">
      <c r="A293" s="3"/>
      <c r="B293" s="3"/>
      <c r="C293" s="3"/>
      <c r="D293" s="3"/>
      <c r="O293" s="20"/>
      <c r="P293" s="20"/>
      <c r="Q293" s="20"/>
      <c r="R293" s="3"/>
      <c r="S293" s="3"/>
      <c r="Y293" s="3"/>
      <c r="AD293" s="3"/>
    </row>
    <row r="294" spans="1:30" ht="12.75">
      <c r="A294" s="3"/>
      <c r="B294" s="3"/>
      <c r="C294" s="3"/>
      <c r="D294" s="3"/>
      <c r="O294" s="20"/>
      <c r="P294" s="20"/>
      <c r="Q294" s="20"/>
      <c r="R294" s="3"/>
      <c r="S294" s="3"/>
      <c r="Y294" s="3"/>
      <c r="AD294" s="3"/>
    </row>
    <row r="295" spans="1:30" ht="12.75">
      <c r="A295" s="3"/>
      <c r="B295" s="3"/>
      <c r="C295" s="3"/>
      <c r="D295" s="3"/>
      <c r="O295" s="20"/>
      <c r="P295" s="20"/>
      <c r="Q295" s="20"/>
      <c r="R295" s="3"/>
      <c r="S295" s="3"/>
      <c r="Y295" s="3"/>
      <c r="AD295" s="3"/>
    </row>
    <row r="296" spans="1:30" ht="12.75">
      <c r="A296" s="3"/>
      <c r="B296" s="3"/>
      <c r="C296" s="3"/>
      <c r="D296" s="3"/>
      <c r="O296" s="20"/>
      <c r="P296" s="20"/>
      <c r="Q296" s="20"/>
      <c r="R296" s="3"/>
      <c r="S296" s="3"/>
      <c r="Y296" s="3"/>
      <c r="AD296" s="3"/>
    </row>
    <row r="297" spans="1:30" ht="12.75">
      <c r="A297" s="3"/>
      <c r="B297" s="3"/>
      <c r="C297" s="3"/>
      <c r="D297" s="3"/>
      <c r="O297" s="20"/>
      <c r="P297" s="20"/>
      <c r="Q297" s="20"/>
      <c r="R297" s="3"/>
      <c r="S297" s="3"/>
      <c r="Y297" s="3"/>
      <c r="AD297" s="3"/>
    </row>
    <row r="298" spans="1:30" ht="12.75">
      <c r="A298" s="3"/>
      <c r="B298" s="3"/>
      <c r="C298" s="3"/>
      <c r="D298" s="3"/>
      <c r="O298" s="20"/>
      <c r="P298" s="20"/>
      <c r="Q298" s="20"/>
      <c r="R298" s="3"/>
      <c r="S298" s="3"/>
      <c r="Y298" s="3"/>
      <c r="AD298" s="3"/>
    </row>
    <row r="299" spans="1:30" ht="12.75">
      <c r="A299" s="3"/>
      <c r="B299" s="3"/>
      <c r="C299" s="3"/>
      <c r="D299" s="3"/>
      <c r="O299" s="20"/>
      <c r="P299" s="20"/>
      <c r="Q299" s="20"/>
      <c r="R299" s="3"/>
      <c r="S299" s="3"/>
      <c r="Y299" s="3"/>
      <c r="AD299" s="3"/>
    </row>
    <row r="300" spans="1:30" ht="12.75">
      <c r="A300" s="3"/>
      <c r="B300" s="3"/>
      <c r="C300" s="3"/>
      <c r="D300" s="3"/>
      <c r="O300" s="20"/>
      <c r="P300" s="20"/>
      <c r="Q300" s="20"/>
      <c r="R300" s="3"/>
      <c r="S300" s="3"/>
      <c r="Y300" s="3"/>
      <c r="AD300" s="3"/>
    </row>
    <row r="301" spans="1:30" ht="12.75">
      <c r="A301" s="3"/>
      <c r="B301" s="3"/>
      <c r="C301" s="3"/>
      <c r="D301" s="3"/>
      <c r="O301" s="20"/>
      <c r="P301" s="20"/>
      <c r="Q301" s="20"/>
      <c r="R301" s="3"/>
      <c r="S301" s="3"/>
      <c r="Y301" s="3"/>
      <c r="AD301" s="3"/>
    </row>
    <row r="302" spans="1:30" ht="12.75">
      <c r="A302" s="3"/>
      <c r="B302" s="3"/>
      <c r="C302" s="3"/>
      <c r="D302" s="3"/>
      <c r="O302" s="20"/>
      <c r="P302" s="20"/>
      <c r="Q302" s="20"/>
      <c r="R302" s="3"/>
      <c r="S302" s="3"/>
      <c r="Y302" s="3"/>
      <c r="AD302" s="3"/>
    </row>
    <row r="303" spans="1:30" ht="12.75">
      <c r="A303" s="3"/>
      <c r="B303" s="3"/>
      <c r="C303" s="3"/>
      <c r="D303" s="3"/>
      <c r="O303" s="20"/>
      <c r="P303" s="20"/>
      <c r="Q303" s="20"/>
      <c r="R303" s="3"/>
      <c r="S303" s="3"/>
      <c r="Y303" s="3"/>
      <c r="AD303" s="3"/>
    </row>
    <row r="304" spans="1:30" ht="12.75">
      <c r="A304" s="3"/>
      <c r="B304" s="3"/>
      <c r="C304" s="3"/>
      <c r="D304" s="3"/>
      <c r="O304" s="20"/>
      <c r="P304" s="20"/>
      <c r="Q304" s="20"/>
      <c r="R304" s="3"/>
      <c r="S304" s="3"/>
      <c r="Y304" s="3"/>
      <c r="AD304" s="3"/>
    </row>
    <row r="305" spans="1:30" ht="12.75">
      <c r="A305" s="3"/>
      <c r="B305" s="3"/>
      <c r="C305" s="3"/>
      <c r="D305" s="3"/>
      <c r="O305" s="20"/>
      <c r="P305" s="20"/>
      <c r="Q305" s="20"/>
      <c r="R305" s="3"/>
      <c r="S305" s="3"/>
      <c r="Y305" s="3"/>
      <c r="AD305" s="3"/>
    </row>
    <row r="306" spans="1:30" ht="12.75">
      <c r="A306" s="3"/>
      <c r="B306" s="3"/>
      <c r="C306" s="3"/>
      <c r="D306" s="3"/>
      <c r="O306" s="20"/>
      <c r="P306" s="20"/>
      <c r="Q306" s="20"/>
      <c r="R306" s="3"/>
      <c r="S306" s="3"/>
      <c r="Y306" s="3"/>
      <c r="AD306" s="3"/>
    </row>
    <row r="307" spans="1:30" ht="12.75">
      <c r="A307" s="3"/>
      <c r="B307" s="3"/>
      <c r="C307" s="3"/>
      <c r="D307" s="3"/>
      <c r="O307" s="20"/>
      <c r="P307" s="20"/>
      <c r="Q307" s="20"/>
      <c r="R307" s="3"/>
      <c r="S307" s="3"/>
      <c r="Y307" s="3"/>
      <c r="AD307" s="3"/>
    </row>
    <row r="308" spans="1:30" ht="12.75">
      <c r="A308" s="3"/>
      <c r="B308" s="3"/>
      <c r="C308" s="3"/>
      <c r="D308" s="3"/>
      <c r="O308" s="20"/>
      <c r="P308" s="20"/>
      <c r="Q308" s="20"/>
      <c r="R308" s="3"/>
      <c r="S308" s="3"/>
      <c r="Y308" s="3"/>
      <c r="AD308" s="3"/>
    </row>
    <row r="309" spans="1:30" ht="12.75">
      <c r="A309" s="3"/>
      <c r="B309" s="3"/>
      <c r="C309" s="3"/>
      <c r="D309" s="3"/>
      <c r="O309" s="20"/>
      <c r="P309" s="20"/>
      <c r="Q309" s="20"/>
      <c r="R309" s="3"/>
      <c r="S309" s="3"/>
      <c r="Y309" s="3"/>
      <c r="AD309" s="3"/>
    </row>
    <row r="310" spans="1:30" ht="12.75">
      <c r="A310" s="3"/>
      <c r="B310" s="3"/>
      <c r="C310" s="3"/>
      <c r="D310" s="3"/>
      <c r="O310" s="20"/>
      <c r="P310" s="20"/>
      <c r="Q310" s="20"/>
      <c r="R310" s="3"/>
      <c r="S310" s="3"/>
      <c r="Y310" s="3"/>
      <c r="AD310" s="3"/>
    </row>
    <row r="311" spans="1:30" ht="12.75">
      <c r="A311" s="3"/>
      <c r="B311" s="3"/>
      <c r="C311" s="3"/>
      <c r="D311" s="3"/>
      <c r="O311" s="20"/>
      <c r="P311" s="20"/>
      <c r="Q311" s="20"/>
      <c r="R311" s="3"/>
      <c r="S311" s="3"/>
      <c r="Y311" s="3"/>
      <c r="AD311" s="3"/>
    </row>
    <row r="312" spans="1:30" ht="12.75">
      <c r="A312" s="3"/>
      <c r="B312" s="3"/>
      <c r="C312" s="3"/>
      <c r="D312" s="3"/>
      <c r="O312" s="20"/>
      <c r="P312" s="20"/>
      <c r="Q312" s="20"/>
      <c r="R312" s="3"/>
      <c r="S312" s="3"/>
      <c r="Y312" s="3"/>
      <c r="AD312" s="3"/>
    </row>
    <row r="313" spans="1:30" ht="12.75">
      <c r="A313" s="3"/>
      <c r="B313" s="3"/>
      <c r="C313" s="3"/>
      <c r="D313" s="3"/>
      <c r="O313" s="20"/>
      <c r="P313" s="20"/>
      <c r="Q313" s="20"/>
      <c r="R313" s="3"/>
      <c r="S313" s="3"/>
      <c r="Y313" s="3"/>
      <c r="AD313" s="3"/>
    </row>
    <row r="314" spans="1:30" ht="12.75">
      <c r="A314" s="3"/>
      <c r="B314" s="3"/>
      <c r="C314" s="3"/>
      <c r="D314" s="3"/>
      <c r="O314" s="20"/>
      <c r="P314" s="20"/>
      <c r="Q314" s="20"/>
      <c r="R314" s="3"/>
      <c r="S314" s="3"/>
      <c r="Y314" s="3"/>
      <c r="AD314" s="3"/>
    </row>
    <row r="315" spans="1:30" ht="12.75">
      <c r="A315" s="3"/>
      <c r="B315" s="3"/>
      <c r="C315" s="3"/>
      <c r="D315" s="3"/>
      <c r="O315" s="20"/>
      <c r="P315" s="20"/>
      <c r="Q315" s="20"/>
      <c r="R315" s="3"/>
      <c r="S315" s="3"/>
      <c r="Y315" s="3"/>
      <c r="AD315" s="3"/>
    </row>
    <row r="316" spans="1:30" ht="12.75">
      <c r="A316" s="3"/>
      <c r="B316" s="3"/>
      <c r="C316" s="3"/>
      <c r="D316" s="3"/>
      <c r="O316" s="20"/>
      <c r="P316" s="20"/>
      <c r="Q316" s="20"/>
      <c r="R316" s="3"/>
      <c r="S316" s="3"/>
      <c r="Y316" s="3"/>
      <c r="AD316" s="3"/>
    </row>
    <row r="317" spans="1:30" ht="12.75">
      <c r="A317" s="3"/>
      <c r="B317" s="3"/>
      <c r="C317" s="3"/>
      <c r="D317" s="3"/>
      <c r="O317" s="20"/>
      <c r="P317" s="20"/>
      <c r="Q317" s="20"/>
      <c r="R317" s="3"/>
      <c r="S317" s="3"/>
      <c r="Y317" s="3"/>
      <c r="AD317" s="3"/>
    </row>
    <row r="318" spans="1:30" ht="12.75">
      <c r="A318" s="3"/>
      <c r="B318" s="3"/>
      <c r="C318" s="3"/>
      <c r="D318" s="3"/>
      <c r="O318" s="20"/>
      <c r="P318" s="20"/>
      <c r="Q318" s="20"/>
      <c r="R318" s="3"/>
      <c r="S318" s="3"/>
      <c r="Y318" s="3"/>
      <c r="AD318" s="3"/>
    </row>
    <row r="319" spans="1:30" ht="12.75">
      <c r="A319" s="3"/>
      <c r="B319" s="3"/>
      <c r="C319" s="3"/>
      <c r="D319" s="3"/>
      <c r="O319" s="20"/>
      <c r="P319" s="20"/>
      <c r="Q319" s="20"/>
      <c r="R319" s="3"/>
      <c r="S319" s="3"/>
      <c r="Y319" s="3"/>
      <c r="AD319" s="3"/>
    </row>
    <row r="320" spans="1:30" ht="12.75">
      <c r="A320" s="3"/>
      <c r="B320" s="3"/>
      <c r="C320" s="3"/>
      <c r="D320" s="3"/>
      <c r="O320" s="20"/>
      <c r="P320" s="20"/>
      <c r="Q320" s="20"/>
      <c r="R320" s="3"/>
      <c r="S320" s="3"/>
      <c r="Y320" s="3"/>
      <c r="AD320" s="3"/>
    </row>
    <row r="321" spans="1:30" ht="12.75">
      <c r="A321" s="3"/>
      <c r="B321" s="3"/>
      <c r="C321" s="3"/>
      <c r="D321" s="3"/>
      <c r="O321" s="20"/>
      <c r="P321" s="20"/>
      <c r="Q321" s="20"/>
      <c r="R321" s="3"/>
      <c r="S321" s="3"/>
      <c r="Y321" s="3"/>
      <c r="AD321" s="3"/>
    </row>
    <row r="322" spans="1:30" ht="12.75">
      <c r="A322" s="3"/>
      <c r="B322" s="3"/>
      <c r="C322" s="3"/>
      <c r="D322" s="3"/>
      <c r="O322" s="20"/>
      <c r="P322" s="20"/>
      <c r="Q322" s="20"/>
      <c r="R322" s="3"/>
      <c r="S322" s="3"/>
      <c r="Y322" s="3"/>
      <c r="AD322" s="3"/>
    </row>
    <row r="323" spans="1:30" ht="12.75">
      <c r="A323" s="3"/>
      <c r="B323" s="3"/>
      <c r="C323" s="3"/>
      <c r="D323" s="3"/>
      <c r="O323" s="20"/>
      <c r="P323" s="20"/>
      <c r="Q323" s="20"/>
      <c r="R323" s="3"/>
      <c r="S323" s="3"/>
      <c r="Y323" s="3"/>
      <c r="AD323" s="3"/>
    </row>
    <row r="324" spans="1:30" ht="12.75">
      <c r="A324" s="3"/>
      <c r="B324" s="3"/>
      <c r="C324" s="3"/>
      <c r="D324" s="3"/>
      <c r="O324" s="20"/>
      <c r="P324" s="20"/>
      <c r="Q324" s="20"/>
      <c r="R324" s="3"/>
      <c r="S324" s="3"/>
      <c r="Y324" s="3"/>
      <c r="AD324" s="3"/>
    </row>
    <row r="325" spans="1:30" ht="12.75">
      <c r="A325" s="3"/>
      <c r="B325" s="3"/>
      <c r="C325" s="3"/>
      <c r="D325" s="3"/>
      <c r="O325" s="20"/>
      <c r="P325" s="20"/>
      <c r="Q325" s="20"/>
      <c r="R325" s="3"/>
      <c r="S325" s="3"/>
      <c r="Y325" s="3"/>
      <c r="AD325" s="3"/>
    </row>
    <row r="326" spans="1:30" ht="12.75">
      <c r="A326" s="3"/>
      <c r="B326" s="3"/>
      <c r="C326" s="3"/>
      <c r="D326" s="3"/>
      <c r="O326" s="20"/>
      <c r="P326" s="20"/>
      <c r="Q326" s="20"/>
      <c r="R326" s="3"/>
      <c r="S326" s="3"/>
      <c r="Y326" s="3"/>
      <c r="AD326" s="3"/>
    </row>
    <row r="327" spans="1:30" ht="12.75">
      <c r="A327" s="3"/>
      <c r="B327" s="3"/>
      <c r="C327" s="3"/>
      <c r="D327" s="3"/>
      <c r="O327" s="20"/>
      <c r="P327" s="20"/>
      <c r="Q327" s="20"/>
      <c r="R327" s="3"/>
      <c r="S327" s="3"/>
      <c r="Y327" s="3"/>
      <c r="AD327" s="3"/>
    </row>
    <row r="328" spans="1:30" ht="12.75">
      <c r="A328" s="3"/>
      <c r="B328" s="3"/>
      <c r="C328" s="3"/>
      <c r="D328" s="3"/>
      <c r="O328" s="20"/>
      <c r="P328" s="20"/>
      <c r="Q328" s="20"/>
      <c r="R328" s="3"/>
      <c r="S328" s="3"/>
      <c r="Y328" s="3"/>
      <c r="AD328" s="3"/>
    </row>
    <row r="329" spans="1:30" ht="12.75">
      <c r="A329" s="3"/>
      <c r="B329" s="3"/>
      <c r="C329" s="3"/>
      <c r="D329" s="3"/>
      <c r="O329" s="20"/>
      <c r="P329" s="20"/>
      <c r="Q329" s="20"/>
      <c r="R329" s="3"/>
      <c r="S329" s="3"/>
      <c r="Y329" s="3"/>
      <c r="AD329" s="3"/>
    </row>
    <row r="330" spans="1:30" ht="12.75">
      <c r="A330" s="3"/>
      <c r="B330" s="3"/>
      <c r="C330" s="3"/>
      <c r="D330" s="3"/>
      <c r="O330" s="20"/>
      <c r="P330" s="20"/>
      <c r="Q330" s="20"/>
      <c r="R330" s="3"/>
      <c r="S330" s="3"/>
      <c r="Y330" s="3"/>
      <c r="AD330" s="3"/>
    </row>
    <row r="331" spans="1:30" ht="12.75">
      <c r="A331" s="3"/>
      <c r="B331" s="3"/>
      <c r="C331" s="3"/>
      <c r="D331" s="3"/>
      <c r="O331" s="20"/>
      <c r="P331" s="20"/>
      <c r="Q331" s="20"/>
      <c r="R331" s="3"/>
      <c r="S331" s="3"/>
      <c r="Y331" s="3"/>
      <c r="AD331" s="3"/>
    </row>
    <row r="332" spans="1:30" ht="12.75">
      <c r="A332" s="3"/>
      <c r="B332" s="3"/>
      <c r="C332" s="3"/>
      <c r="D332" s="3"/>
      <c r="O332" s="20"/>
      <c r="P332" s="20"/>
      <c r="Q332" s="20"/>
      <c r="R332" s="3"/>
      <c r="S332" s="3"/>
      <c r="Y332" s="3"/>
      <c r="AD332" s="3"/>
    </row>
    <row r="333" spans="1:30" ht="12.75">
      <c r="A333" s="3"/>
      <c r="B333" s="3"/>
      <c r="C333" s="3"/>
      <c r="D333" s="3"/>
      <c r="O333" s="20"/>
      <c r="P333" s="20"/>
      <c r="Q333" s="20"/>
      <c r="R333" s="3"/>
      <c r="S333" s="3"/>
      <c r="Y333" s="3"/>
      <c r="AD333" s="3"/>
    </row>
    <row r="334" spans="1:30" ht="12.75">
      <c r="A334" s="3"/>
      <c r="B334" s="3"/>
      <c r="C334" s="3"/>
      <c r="D334" s="3"/>
      <c r="O334" s="20"/>
      <c r="P334" s="20"/>
      <c r="Q334" s="20"/>
      <c r="R334" s="3"/>
      <c r="S334" s="3"/>
      <c r="Y334" s="3"/>
      <c r="AD334" s="3"/>
    </row>
    <row r="335" spans="1:30" ht="12.75">
      <c r="A335" s="3"/>
      <c r="B335" s="3"/>
      <c r="C335" s="3"/>
      <c r="D335" s="3"/>
      <c r="O335" s="20"/>
      <c r="P335" s="20"/>
      <c r="Q335" s="20"/>
      <c r="R335" s="3"/>
      <c r="S335" s="3"/>
      <c r="Y335" s="3"/>
      <c r="AD335" s="3"/>
    </row>
    <row r="336" spans="1:30" ht="12.75">
      <c r="A336" s="3"/>
      <c r="B336" s="3"/>
      <c r="C336" s="3"/>
      <c r="D336" s="3"/>
      <c r="O336" s="20"/>
      <c r="P336" s="20"/>
      <c r="Q336" s="20"/>
      <c r="R336" s="3"/>
      <c r="S336" s="3"/>
      <c r="Y336" s="3"/>
      <c r="AD336" s="3"/>
    </row>
    <row r="337" spans="1:30" ht="12.75">
      <c r="A337" s="3"/>
      <c r="B337" s="3"/>
      <c r="C337" s="3"/>
      <c r="D337" s="3"/>
      <c r="O337" s="20"/>
      <c r="P337" s="20"/>
      <c r="Q337" s="20"/>
      <c r="R337" s="3"/>
      <c r="S337" s="3"/>
      <c r="Y337" s="3"/>
      <c r="AD337" s="3"/>
    </row>
    <row r="338" spans="1:30" ht="12.75">
      <c r="A338" s="3"/>
      <c r="B338" s="3"/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0"/>
      <c r="R338" s="3"/>
      <c r="S338" s="3"/>
      <c r="Y338" s="3"/>
      <c r="AD338" s="3"/>
    </row>
    <row r="339" spans="17:30" ht="12.75">
      <c r="Q339" s="20"/>
      <c r="R339" s="3"/>
      <c r="S339" s="3"/>
      <c r="Y339" s="3"/>
      <c r="AD339" s="3"/>
    </row>
    <row r="340" spans="17:30" ht="12.75">
      <c r="Q340" s="20"/>
      <c r="R340" s="3"/>
      <c r="S340" s="3"/>
      <c r="Y340" s="3"/>
      <c r="AD340" s="3"/>
    </row>
    <row r="341" spans="17:30" ht="12.75">
      <c r="Q341" s="20"/>
      <c r="R341" s="3"/>
      <c r="S341" s="3"/>
      <c r="Y341" s="3"/>
      <c r="AD341" s="3"/>
    </row>
    <row r="342" spans="17:30" ht="12.75">
      <c r="Q342" s="20"/>
      <c r="R342" s="3"/>
      <c r="S342" s="3"/>
      <c r="Y342" s="3"/>
      <c r="AD342" s="3"/>
    </row>
    <row r="343" spans="17:30" ht="12.75">
      <c r="Q343" s="20"/>
      <c r="R343" s="3"/>
      <c r="S343" s="3"/>
      <c r="Y343" s="3"/>
      <c r="AD343" s="3"/>
    </row>
    <row r="344" spans="17:30" ht="12.75">
      <c r="Q344" s="20"/>
      <c r="R344" s="3"/>
      <c r="S344" s="3"/>
      <c r="Y344" s="3"/>
      <c r="AD344" s="3"/>
    </row>
    <row r="345" spans="17:30" ht="12.75">
      <c r="Q345" s="20"/>
      <c r="R345" s="3"/>
      <c r="S345" s="3"/>
      <c r="Y345" s="3"/>
      <c r="AD345" s="3"/>
    </row>
    <row r="346" spans="17:30" ht="12.75">
      <c r="Q346" s="20"/>
      <c r="R346" s="3"/>
      <c r="S346" s="3"/>
      <c r="Y346" s="3"/>
      <c r="AD346" s="3"/>
    </row>
    <row r="347" spans="17:30" ht="12.75">
      <c r="Q347" s="20"/>
      <c r="R347" s="3"/>
      <c r="S347" s="3"/>
      <c r="Y347" s="3"/>
      <c r="AD347" s="3"/>
    </row>
    <row r="348" spans="17:30" ht="12.75"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</sheetData>
  <printOptions/>
  <pageMargins left="0.43" right="0.31" top="0.52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D32" sqref="D32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+Over!N7</f>
        <v>108</v>
      </c>
      <c r="D7" s="1"/>
      <c r="E7" s="62" t="s">
        <v>93</v>
      </c>
      <c r="F7" s="3"/>
      <c r="G7" s="61" t="str">
        <f>+Over!N8</f>
        <v>Slakteri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93.01662007970013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67.88888888888896</v>
      </c>
      <c r="AW11" s="15">
        <f>100-(POWER((D25/20),3))</f>
        <v>92</v>
      </c>
      <c r="AX11" s="15">
        <f>100-((POWER((100-D26),2.1))/4)</f>
        <v>96.99211765140483</v>
      </c>
      <c r="AY11" s="3"/>
      <c r="AZ11" s="15">
        <f>+AV11*0.2+AW11*0.4+AX11*0.4</f>
        <v>89.17462483833972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88.44000000000008</v>
      </c>
      <c r="AW12" s="15">
        <f>100-(POWER((E25/20),3))</f>
        <v>95.37037037037037</v>
      </c>
      <c r="AX12" s="15">
        <f>100-((POWER((100-E26),2.1))/4)</f>
        <v>96.20882924264234</v>
      </c>
      <c r="AY12" s="3"/>
      <c r="AZ12" s="15">
        <f>+AV12*0.2+AW12*0.4+AX12*0.4</f>
        <v>94.3196798452051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67.88888888888896</v>
      </c>
      <c r="D15" s="15">
        <f t="shared" si="0"/>
        <v>92</v>
      </c>
      <c r="E15" s="15">
        <f t="shared" si="0"/>
        <v>96.99211765140483</v>
      </c>
      <c r="F15" s="3"/>
      <c r="G15" s="35">
        <f>+C15*0.2+D15*0.4+E15*0.4</f>
        <v>89.17462483833972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88.44000000000008</v>
      </c>
      <c r="D16" s="15">
        <f t="shared" si="0"/>
        <v>95.37037037037037</v>
      </c>
      <c r="E16" s="15">
        <f t="shared" si="0"/>
        <v>96.20882924264234</v>
      </c>
      <c r="F16" s="3"/>
      <c r="G16" s="35">
        <f>+C16*0.2+D16*0.4+E16*0.4</f>
        <v>94.3196798452051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6.366666666666666</v>
      </c>
      <c r="D19" s="16">
        <f>+SQRT((Z63-(C19*C19*C10))/C10)</f>
        <v>2.1052843566184194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6.833333333333333</v>
      </c>
      <c r="D20" s="16">
        <f>+SQRT((AD63-(C20*C20*C10))/C10)</f>
        <v>2.0179747823553753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0.33333333333333304</v>
      </c>
      <c r="E23" s="12">
        <f>+C20-Fasit!C10</f>
        <v>0.1999999999999993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33.3333333333333</v>
      </c>
      <c r="E24" s="15">
        <f>+(C20-Fasit!C10)*100</f>
        <v>19.99999999999993</v>
      </c>
      <c r="F24" s="17"/>
      <c r="G24" s="1" t="s">
        <v>121</v>
      </c>
      <c r="H24" s="3"/>
      <c r="I24" s="10">
        <f>+AE50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6.666666666666667</v>
      </c>
      <c r="D25" s="15">
        <f>100*M63/C10</f>
        <v>40</v>
      </c>
      <c r="E25" s="15">
        <f>100*N63/C10</f>
        <v>33.333333333333336</v>
      </c>
      <c r="F25" s="3"/>
      <c r="G25" s="1" t="s">
        <v>122</v>
      </c>
      <c r="H25" s="3"/>
      <c r="I25" s="10">
        <f>+AF50</f>
        <v>966.6666666666667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96.73082255798931</v>
      </c>
      <c r="E26" s="15">
        <f>100*(((AE63-(C20*Fasit!C10*C10))/C10)/(D20*Fasit!D10))</f>
        <v>96.3499266733383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6.666666666666667</v>
      </c>
      <c r="E39" s="3"/>
      <c r="F39">
        <f>+Fasit!B16</f>
        <v>3</v>
      </c>
      <c r="G39">
        <f t="shared" si="2"/>
        <v>-1</v>
      </c>
      <c r="H39" s="3"/>
      <c r="I39" s="1"/>
      <c r="J39" s="8" t="s">
        <v>3</v>
      </c>
      <c r="K39">
        <f t="shared" si="3"/>
        <v>3</v>
      </c>
      <c r="L39" s="15">
        <f t="shared" si="8"/>
        <v>10</v>
      </c>
      <c r="M39" s="3"/>
      <c r="N39">
        <f>+Fasit!F16</f>
        <v>3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10</v>
      </c>
      <c r="E40" s="3"/>
      <c r="F40">
        <f>+Fasit!B17</f>
        <v>3</v>
      </c>
      <c r="G40">
        <f t="shared" si="2"/>
        <v>0</v>
      </c>
      <c r="H40" s="3"/>
      <c r="I40" s="1"/>
      <c r="J40" s="8" t="s">
        <v>6</v>
      </c>
      <c r="K40">
        <f t="shared" si="3"/>
        <v>1</v>
      </c>
      <c r="L40" s="15">
        <f t="shared" si="8"/>
        <v>3.3333333333333335</v>
      </c>
      <c r="M40" s="3"/>
      <c r="N40">
        <f>+Fasit!F17</f>
        <v>1</v>
      </c>
      <c r="O40">
        <f t="shared" si="4"/>
        <v>0</v>
      </c>
      <c r="P40" s="3"/>
      <c r="Q40" s="3">
        <v>-1</v>
      </c>
      <c r="R40">
        <f t="shared" si="5"/>
        <v>1</v>
      </c>
      <c r="S40">
        <f t="shared" si="6"/>
        <v>2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5</v>
      </c>
      <c r="D41" s="15">
        <f t="shared" si="7"/>
        <v>16.666666666666668</v>
      </c>
      <c r="E41" s="3"/>
      <c r="F41">
        <f>+Fasit!B18</f>
        <v>6</v>
      </c>
      <c r="G41">
        <f t="shared" si="2"/>
        <v>-1</v>
      </c>
      <c r="H41" s="3"/>
      <c r="I41" s="22"/>
      <c r="J41" s="19" t="s">
        <v>22</v>
      </c>
      <c r="K41">
        <f t="shared" si="3"/>
        <v>2</v>
      </c>
      <c r="L41" s="15">
        <f t="shared" si="8"/>
        <v>6.666666666666667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18</v>
      </c>
      <c r="S41">
        <f t="shared" si="6"/>
        <v>20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9</v>
      </c>
      <c r="D42" s="15">
        <f t="shared" si="7"/>
        <v>30</v>
      </c>
      <c r="E42" s="3"/>
      <c r="F42">
        <f>+Fasit!B19</f>
        <v>8</v>
      </c>
      <c r="G42">
        <f t="shared" si="2"/>
        <v>1</v>
      </c>
      <c r="H42" s="3"/>
      <c r="I42" s="22"/>
      <c r="J42" s="8" t="s">
        <v>9</v>
      </c>
      <c r="K42">
        <f t="shared" si="3"/>
        <v>6</v>
      </c>
      <c r="L42" s="15">
        <f t="shared" si="8"/>
        <v>20</v>
      </c>
      <c r="M42" s="3"/>
      <c r="N42">
        <f>+Fasit!F19</f>
        <v>8</v>
      </c>
      <c r="O42">
        <f t="shared" si="4"/>
        <v>-2</v>
      </c>
      <c r="P42" s="3"/>
      <c r="Q42" s="3">
        <v>1</v>
      </c>
      <c r="R42">
        <f t="shared" si="5"/>
        <v>11</v>
      </c>
      <c r="S42">
        <f t="shared" si="6"/>
        <v>8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3</v>
      </c>
      <c r="D43" s="15">
        <f t="shared" si="7"/>
        <v>10</v>
      </c>
      <c r="E43" s="3"/>
      <c r="F43">
        <f>+Fasit!B20</f>
        <v>5</v>
      </c>
      <c r="G43">
        <f t="shared" si="2"/>
        <v>-2</v>
      </c>
      <c r="H43" s="3"/>
      <c r="I43" s="22"/>
      <c r="J43" s="8" t="s">
        <v>12</v>
      </c>
      <c r="K43">
        <f t="shared" si="3"/>
        <v>7</v>
      </c>
      <c r="L43" s="15">
        <f t="shared" si="8"/>
        <v>23.333333333333332</v>
      </c>
      <c r="M43" s="3"/>
      <c r="N43">
        <f>+Fasit!F20</f>
        <v>8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</v>
      </c>
      <c r="Z43">
        <f t="shared" si="10"/>
        <v>2</v>
      </c>
      <c r="AA43" s="7"/>
      <c r="AB43" s="26">
        <f t="shared" si="11"/>
        <v>3.3333333333333335</v>
      </c>
      <c r="AC43" s="45">
        <f t="shared" si="12"/>
        <v>6.666666666666667</v>
      </c>
      <c r="AD43" s="7"/>
      <c r="AE43" s="21">
        <f>+AB43*6</f>
        <v>20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4</v>
      </c>
      <c r="D44" s="15">
        <f t="shared" si="7"/>
        <v>13.333333333333334</v>
      </c>
      <c r="E44" s="3"/>
      <c r="F44">
        <f>+Fasit!B21</f>
        <v>1</v>
      </c>
      <c r="G44">
        <f t="shared" si="2"/>
        <v>3</v>
      </c>
      <c r="H44" s="3"/>
      <c r="I44" s="22"/>
      <c r="J44" s="19" t="s">
        <v>60</v>
      </c>
      <c r="K44">
        <f t="shared" si="3"/>
        <v>6</v>
      </c>
      <c r="L44" s="15">
        <f t="shared" si="8"/>
        <v>20</v>
      </c>
      <c r="M44" s="3"/>
      <c r="N44">
        <f>+Fasit!F21</f>
        <v>3</v>
      </c>
      <c r="O44">
        <f t="shared" si="4"/>
        <v>3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18</v>
      </c>
      <c r="Z44">
        <f t="shared" si="10"/>
        <v>20</v>
      </c>
      <c r="AA44" s="7"/>
      <c r="AB44" s="26">
        <f t="shared" si="11"/>
        <v>60</v>
      </c>
      <c r="AC44" s="45">
        <f t="shared" si="12"/>
        <v>66.66666666666667</v>
      </c>
      <c r="AD44" s="7"/>
      <c r="AE44" s="21">
        <f>+AB44*10</f>
        <v>600</v>
      </c>
      <c r="AF44" s="21">
        <f>+AC44*10</f>
        <v>666.6666666666667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2</v>
      </c>
      <c r="D45" s="15">
        <f t="shared" si="7"/>
        <v>6.666666666666667</v>
      </c>
      <c r="E45" s="3"/>
      <c r="F45">
        <f>+Fasit!B22</f>
        <v>3</v>
      </c>
      <c r="G45">
        <f t="shared" si="2"/>
        <v>-1</v>
      </c>
      <c r="H45" s="3"/>
      <c r="I45" s="22"/>
      <c r="J45" s="19" t="s">
        <v>15</v>
      </c>
      <c r="K45">
        <f t="shared" si="3"/>
        <v>3</v>
      </c>
      <c r="L45" s="15">
        <f t="shared" si="8"/>
        <v>10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11</v>
      </c>
      <c r="Z45">
        <f t="shared" si="10"/>
        <v>8</v>
      </c>
      <c r="AA45" s="7"/>
      <c r="AB45" s="26">
        <f t="shared" si="11"/>
        <v>36.666666666666664</v>
      </c>
      <c r="AC45" s="45">
        <f t="shared" si="12"/>
        <v>26.666666666666668</v>
      </c>
      <c r="AD45" s="7"/>
      <c r="AE45" s="21">
        <f>+AB45*6</f>
        <v>220</v>
      </c>
      <c r="AF45" s="21">
        <f>+AC45*9</f>
        <v>240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3.3333333333333335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1</v>
      </c>
      <c r="L46" s="15">
        <f t="shared" si="8"/>
        <v>3.3333333333333335</v>
      </c>
      <c r="M46" s="3"/>
      <c r="N46">
        <f>+Fasit!F23</f>
        <v>1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1</v>
      </c>
      <c r="G48">
        <f t="shared" si="2"/>
        <v>-1</v>
      </c>
      <c r="H48" s="3"/>
      <c r="I48" s="22"/>
      <c r="J48" s="19" t="s">
        <v>17</v>
      </c>
      <c r="K48">
        <f t="shared" si="3"/>
        <v>1</v>
      </c>
      <c r="L48" s="15">
        <f t="shared" si="8"/>
        <v>3.3333333333333335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1</v>
      </c>
      <c r="D49" s="15">
        <f t="shared" si="7"/>
        <v>3.3333333333333335</v>
      </c>
      <c r="E49" s="3"/>
      <c r="F49">
        <f>+Fasit!B26</f>
        <v>0</v>
      </c>
      <c r="G49">
        <f t="shared" si="2"/>
        <v>1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840</v>
      </c>
      <c r="AF50" s="82">
        <f>SUM(AF40:AF49)</f>
        <v>966.6666666666667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30</v>
      </c>
      <c r="D53" s="15">
        <f>SUM(D37:D52)</f>
        <v>100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99.99999999999999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108</v>
      </c>
      <c r="J55" s="3"/>
      <c r="K55" s="3"/>
      <c r="L55" s="3"/>
      <c r="M55" s="24" t="s">
        <v>91</v>
      </c>
      <c r="N55" s="3"/>
      <c r="O55" s="50" t="str">
        <f>+G7</f>
        <v>Slakteri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 t="s">
        <v>111</v>
      </c>
      <c r="C57" s="48">
        <f>+B3</f>
        <v>0</v>
      </c>
      <c r="D57" s="3"/>
      <c r="E57" s="1" t="s">
        <v>112</v>
      </c>
      <c r="F57" s="51">
        <f>+E3</f>
        <v>0</v>
      </c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152</v>
      </c>
      <c r="N57" s="55" t="s">
        <v>90</v>
      </c>
      <c r="O57" s="55"/>
      <c r="P57" s="51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2</v>
      </c>
      <c r="K63" s="11">
        <f>SUM(K65:K94)</f>
        <v>10</v>
      </c>
      <c r="L63" s="11">
        <f>SUM(L65:L94)</f>
        <v>6</v>
      </c>
      <c r="M63" s="11">
        <f>SUM(M65:M94)</f>
        <v>12</v>
      </c>
      <c r="N63" s="11">
        <f>SUM(N65:N94)</f>
        <v>10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191</v>
      </c>
      <c r="Z63" s="11">
        <f>SUM(Z65:Z94)</f>
        <v>1349</v>
      </c>
      <c r="AA63" s="11">
        <f>SUM(AA65:AA94)</f>
        <v>1273</v>
      </c>
      <c r="AC63" s="11">
        <f>SUM(AC65:AC94)</f>
        <v>205</v>
      </c>
      <c r="AD63" s="11">
        <f>SUM(AD65:AD94)</f>
        <v>1523</v>
      </c>
      <c r="AE63" s="11">
        <f>SUM(AE65:AE94)</f>
        <v>1471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MID(Over!N10,1,1)</f>
        <v>A</v>
      </c>
      <c r="C65" s="7" t="str">
        <f>MID(Over!N10,2,2)</f>
        <v>U-</v>
      </c>
      <c r="D65" s="7" t="str">
        <f>MID(Over!N10,4,2)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1</v>
      </c>
      <c r="M65" s="13">
        <f aca="true" t="shared" si="13" ref="M65:M94">+ABS(K65)</f>
        <v>1</v>
      </c>
      <c r="N65" s="8">
        <f aca="true" t="shared" si="14" ref="N65:N94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94">+Y65*Y65</f>
        <v>100</v>
      </c>
      <c r="AA65">
        <f>+Y65*Fasit!F42</f>
        <v>90</v>
      </c>
      <c r="AC65" s="14">
        <f>MATCH(D65,Poeng!$B$2:$B$17,0)</f>
        <v>8</v>
      </c>
      <c r="AD65">
        <f aca="true" t="shared" si="16" ref="AD65:AD94">+AC65*AC65</f>
        <v>64</v>
      </c>
      <c r="AE65">
        <f>+AC65*Fasit!G42</f>
        <v>56</v>
      </c>
    </row>
    <row r="66" spans="1:31" ht="12.75">
      <c r="A66" s="3">
        <f aca="true" t="shared" si="17" ref="A66:A94">+A65+1</f>
        <v>2</v>
      </c>
      <c r="B66" s="7" t="str">
        <f>MID(Over!N11,1,1)</f>
        <v>A</v>
      </c>
      <c r="C66" s="7" t="str">
        <f>MID(Over!N11,2,2)</f>
        <v>R-</v>
      </c>
      <c r="D66" s="7" t="str">
        <f>MID(Over!N11,4,2)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MID(Over!N12,1,1)</f>
        <v>D</v>
      </c>
      <c r="C67" s="7" t="str">
        <f>MID(Over!N12,2,2)</f>
        <v>O-</v>
      </c>
      <c r="D67" s="7" t="str">
        <f>MID(Over!N12,4,2)</f>
        <v>2+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MID(Over!N13,1,1)</f>
        <v>A</v>
      </c>
      <c r="C68" s="7" t="str">
        <f>MID(Over!N13,2,2)</f>
        <v>O+</v>
      </c>
      <c r="D68" s="7" t="str">
        <f>MID(Over!N13,4,2)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MID(Over!N14,1,1)</f>
        <v>F</v>
      </c>
      <c r="C69" s="7" t="str">
        <f>MID(Over!N14,2,2)</f>
        <v>P+</v>
      </c>
      <c r="D69" s="7" t="str">
        <f>MID(Over!N14,4,2)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MID(Over!N15,1,1)</f>
        <v>A</v>
      </c>
      <c r="C70" s="7" t="str">
        <f>MID(Over!N15,2,2)</f>
        <v>O+</v>
      </c>
      <c r="D70" s="7" t="str">
        <f>MID(Over!N15,4,2)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MID(Over!N16,1,1)</f>
        <v>A</v>
      </c>
      <c r="C71" s="7" t="str">
        <f>MID(Over!N16,2,2)</f>
        <v>R </v>
      </c>
      <c r="D71" s="7" t="str">
        <f>MID(Over!N16,4,2)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MID(Over!N17,1,1)</f>
        <v>A</v>
      </c>
      <c r="C72" s="7" t="str">
        <f>MID(Over!N17,2,2)</f>
        <v>R </v>
      </c>
      <c r="D72" s="7" t="str">
        <f>MID(Over!N17,4,2)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MID(Over!N18,1,1)</f>
        <v>A</v>
      </c>
      <c r="C73" s="7" t="str">
        <f>MID(Over!N18,2,2)</f>
        <v>O </v>
      </c>
      <c r="D73" s="7" t="str">
        <f>MID(Over!N18,4,2)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MID(Over!N19,1,1)</f>
        <v>A</v>
      </c>
      <c r="C74" s="7" t="str">
        <f>MID(Over!N19,2,2)</f>
        <v>O+</v>
      </c>
      <c r="D74" s="7" t="str">
        <f>MID(Over!N19,4,2)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MID(Over!N20,1,1)</f>
        <v>A</v>
      </c>
      <c r="C75" s="7" t="str">
        <f>MID(Over!N20,2,2)</f>
        <v>R-</v>
      </c>
      <c r="D75" s="7" t="str">
        <f>MID(Over!N20,4,2)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MID(Over!N21,1,1)</f>
        <v>A</v>
      </c>
      <c r="C76" s="7" t="str">
        <f>MID(Over!N21,2,2)</f>
        <v>O+</v>
      </c>
      <c r="D76" s="7" t="str">
        <f>MID(Over!N21,4,2)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MID(Over!N22,1,1)</f>
        <v>E</v>
      </c>
      <c r="C77" s="7" t="str">
        <f>MID(Over!N22,2,2)</f>
        <v>O </v>
      </c>
      <c r="D77" s="7" t="str">
        <f>MID(Over!N22,4,2)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MID(Over!N23,1,1)</f>
        <v>E</v>
      </c>
      <c r="C78" s="7" t="str">
        <f>MID(Over!N23,2,2)</f>
        <v>O-</v>
      </c>
      <c r="D78" s="7" t="str">
        <f>MID(Over!N23,4,2)</f>
        <v>3 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-1</v>
      </c>
      <c r="M78" s="13">
        <f t="shared" si="13"/>
        <v>0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8</v>
      </c>
      <c r="AD78">
        <f t="shared" si="16"/>
        <v>64</v>
      </c>
      <c r="AE78">
        <f>+AC78*Fasit!G55</f>
        <v>72</v>
      </c>
    </row>
    <row r="79" spans="1:31" ht="12.75">
      <c r="A79" s="3">
        <f t="shared" si="17"/>
        <v>15</v>
      </c>
      <c r="B79" s="7" t="str">
        <f>MID(Over!N24,1,1)</f>
        <v>A</v>
      </c>
      <c r="C79" s="7" t="str">
        <f>MID(Over!N24,2,2)</f>
        <v>R+</v>
      </c>
      <c r="D79" s="7" t="str">
        <f>MID(Over!N24,4,2)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:31" ht="12.75">
      <c r="A80" s="3">
        <f t="shared" si="17"/>
        <v>16</v>
      </c>
      <c r="B80" s="7" t="str">
        <f>MID(Over!N25,1,1)</f>
        <v>A</v>
      </c>
      <c r="C80" s="7" t="str">
        <f>MID(Over!N25,2,2)</f>
        <v>R+</v>
      </c>
      <c r="D80" s="7" t="str">
        <f>MID(Over!N25,4,2)</f>
        <v>2+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0</v>
      </c>
      <c r="M80" s="13">
        <f t="shared" si="13"/>
        <v>0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6</v>
      </c>
      <c r="AD80">
        <f t="shared" si="16"/>
        <v>36</v>
      </c>
      <c r="AE80">
        <f>+AC80*Fasit!G57</f>
        <v>36</v>
      </c>
    </row>
    <row r="81" spans="1:31" ht="12.75">
      <c r="A81" s="3">
        <f t="shared" si="17"/>
        <v>17</v>
      </c>
      <c r="B81" s="7" t="str">
        <f>MID(Over!N26,1,1)</f>
        <v>A</v>
      </c>
      <c r="C81" s="7" t="str">
        <f>MID(Over!N26,2,2)</f>
        <v>R </v>
      </c>
      <c r="D81" s="7" t="str">
        <f>MID(Over!N26,4,2)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8</v>
      </c>
      <c r="Z81">
        <f t="shared" si="15"/>
        <v>64</v>
      </c>
      <c r="AA81">
        <f>+Y81*Fasit!F58</f>
        <v>56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MID(Over!N27,1,1)</f>
        <v>A</v>
      </c>
      <c r="C82" s="7" t="str">
        <f>MID(Over!N27,2,2)</f>
        <v>O+</v>
      </c>
      <c r="D82" s="7" t="str">
        <f>MID(Over!N27,4,2)</f>
        <v>2+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1</v>
      </c>
      <c r="L82" s="30">
        <f>+AC82-Fasit!G59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6</v>
      </c>
      <c r="Z82">
        <f t="shared" si="15"/>
        <v>36</v>
      </c>
      <c r="AA82">
        <f>+Y82*Fasit!F59</f>
        <v>30</v>
      </c>
      <c r="AC82" s="14">
        <f>MATCH(D82,Poeng!$B$2:$B$17,0)</f>
        <v>6</v>
      </c>
      <c r="AD82">
        <f t="shared" si="16"/>
        <v>36</v>
      </c>
      <c r="AE82">
        <f>+AC82*Fasit!G59</f>
        <v>36</v>
      </c>
    </row>
    <row r="83" spans="1:31" ht="12.75">
      <c r="A83" s="3">
        <f t="shared" si="17"/>
        <v>19</v>
      </c>
      <c r="B83" s="7" t="str">
        <f>MID(Over!N28,1,1)</f>
        <v>A</v>
      </c>
      <c r="C83" s="7" t="str">
        <f>MID(Over!N28,2,2)</f>
        <v>R </v>
      </c>
      <c r="D83" s="7" t="str">
        <f>MID(Over!N28,4,2)</f>
        <v>2 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0</v>
      </c>
      <c r="L83" s="30">
        <f>+AC83-Fasit!G60</f>
        <v>-1</v>
      </c>
      <c r="M83" s="13">
        <f t="shared" si="13"/>
        <v>0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8</v>
      </c>
      <c r="Z83">
        <f t="shared" si="15"/>
        <v>64</v>
      </c>
      <c r="AA83">
        <f>+Y83*Fasit!F60</f>
        <v>64</v>
      </c>
      <c r="AC83" s="14">
        <f>MATCH(D83,Poeng!$B$2:$B$17,0)</f>
        <v>5</v>
      </c>
      <c r="AD83">
        <f t="shared" si="16"/>
        <v>25</v>
      </c>
      <c r="AE83">
        <f>+AC83*Fasit!G60</f>
        <v>30</v>
      </c>
    </row>
    <row r="84" spans="1:31" ht="12.75">
      <c r="A84" s="3">
        <f t="shared" si="17"/>
        <v>20</v>
      </c>
      <c r="B84" s="7" t="str">
        <f>MID(Over!N29,1,1)</f>
        <v>E</v>
      </c>
      <c r="C84" s="7" t="str">
        <f>MID(Over!N29,2,2)</f>
        <v>P+</v>
      </c>
      <c r="D84" s="7" t="str">
        <f>MID(Over!N29,4,2)</f>
        <v>1+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0</v>
      </c>
      <c r="L84" s="30">
        <f>+AC84-Fasit!G61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3</v>
      </c>
      <c r="Z84">
        <f t="shared" si="15"/>
        <v>9</v>
      </c>
      <c r="AA84">
        <f>+Y84*Fasit!F61</f>
        <v>9</v>
      </c>
      <c r="AC84" s="14">
        <f>MATCH(D84,Poeng!$B$2:$B$17,0)</f>
        <v>3</v>
      </c>
      <c r="AD84">
        <f t="shared" si="16"/>
        <v>9</v>
      </c>
      <c r="AE84">
        <f>+AC84*Fasit!G61</f>
        <v>9</v>
      </c>
    </row>
    <row r="85" spans="1:31" ht="12.75">
      <c r="A85" s="3">
        <f t="shared" si="17"/>
        <v>21</v>
      </c>
      <c r="B85" s="7" t="str">
        <f>MID(Over!N30,1,1)</f>
        <v>F</v>
      </c>
      <c r="C85" s="7" t="str">
        <f>MID(Over!N30,2,2)</f>
        <v>O-</v>
      </c>
      <c r="D85" s="7" t="str">
        <f>MID(Over!N30,4,2)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1</v>
      </c>
      <c r="K85" s="29">
        <f>+Y85-Fasit!F62</f>
        <v>0</v>
      </c>
      <c r="L85" s="30">
        <f>+AC85-Fasit!G62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FE</v>
      </c>
      <c r="Y85" s="14">
        <f>MATCH(C85,Poeng!$C$2:$C$17,0)</f>
        <v>4</v>
      </c>
      <c r="Z85">
        <f t="shared" si="15"/>
        <v>16</v>
      </c>
      <c r="AA85">
        <f>+Y85*Fasit!F62</f>
        <v>16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MID(Over!N31,1,1)</f>
        <v>B</v>
      </c>
      <c r="C86" s="7" t="str">
        <f>MID(Over!N31,2,2)</f>
        <v>E-</v>
      </c>
      <c r="D86" s="7" t="str">
        <f>MID(Over!N31,4,2)</f>
        <v>1+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1</v>
      </c>
      <c r="L86" s="30">
        <f>+AC86-Fasit!G63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13</v>
      </c>
      <c r="Z86">
        <f t="shared" si="15"/>
        <v>169</v>
      </c>
      <c r="AA86">
        <f>+Y86*Fasit!F63</f>
        <v>156</v>
      </c>
      <c r="AC86" s="14">
        <f>MATCH(D86,Poeng!$B$2:$B$17,0)</f>
        <v>3</v>
      </c>
      <c r="AD86">
        <f t="shared" si="16"/>
        <v>9</v>
      </c>
      <c r="AE86">
        <f>+AC86*Fasit!G63</f>
        <v>9</v>
      </c>
    </row>
    <row r="87" spans="1:31" ht="12.75">
      <c r="A87" s="3">
        <f t="shared" si="17"/>
        <v>23</v>
      </c>
      <c r="B87" s="7" t="str">
        <f>MID(Over!N32,1,1)</f>
        <v>A</v>
      </c>
      <c r="C87" s="7" t="str">
        <f>MID(Over!N32,2,2)</f>
        <v>O+</v>
      </c>
      <c r="D87" s="7" t="str">
        <f>MID(Over!N32,4,2)</f>
        <v>3-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0</v>
      </c>
      <c r="L87" s="30">
        <f>+AC87-Fasit!G64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6</v>
      </c>
      <c r="Z87">
        <f t="shared" si="15"/>
        <v>36</v>
      </c>
      <c r="AA87">
        <f>+Y87*Fasit!F64</f>
        <v>36</v>
      </c>
      <c r="AC87" s="14">
        <f>MATCH(D87,Poeng!$B$2:$B$17,0)</f>
        <v>7</v>
      </c>
      <c r="AD87">
        <f t="shared" si="16"/>
        <v>49</v>
      </c>
      <c r="AE87">
        <f>+AC87*Fasit!G64</f>
        <v>49</v>
      </c>
    </row>
    <row r="88" spans="1:31" ht="12.75">
      <c r="A88" s="3">
        <f t="shared" si="17"/>
        <v>24</v>
      </c>
      <c r="B88" s="7" t="str">
        <f>MID(Over!N33,1,1)</f>
        <v>A</v>
      </c>
      <c r="C88" s="7" t="str">
        <f>MID(Over!N33,2,2)</f>
        <v>O </v>
      </c>
      <c r="D88" s="7" t="str">
        <f>MID(Over!N33,4,2)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MID(Over!N34,1,1)</f>
        <v>D</v>
      </c>
      <c r="C89" s="7" t="str">
        <f>MID(Over!N34,2,2)</f>
        <v>R-</v>
      </c>
      <c r="D89" s="7" t="str">
        <f>MID(Over!N34,4,2)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1</v>
      </c>
      <c r="L89" s="30">
        <f>+AC89-Fasit!G66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7</v>
      </c>
      <c r="Z89">
        <f t="shared" si="15"/>
        <v>49</v>
      </c>
      <c r="AA89">
        <f>+Y89*Fasit!F66</f>
        <v>42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MID(Over!N35,1,1)</f>
        <v>A</v>
      </c>
      <c r="C90" s="7" t="str">
        <f>MID(Over!N35,2,2)</f>
        <v>O+</v>
      </c>
      <c r="D90" s="7" t="str">
        <f>MID(Over!N35,4,2)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0</v>
      </c>
      <c r="L90" s="30">
        <f>+AC90-Fasit!G67</f>
        <v>0</v>
      </c>
      <c r="M90" s="13">
        <f t="shared" si="13"/>
        <v>0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6</v>
      </c>
      <c r="Z90">
        <f t="shared" si="15"/>
        <v>36</v>
      </c>
      <c r="AA90">
        <f>+Y90*Fasit!F67</f>
        <v>36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MID(Over!N36,1,1)</f>
        <v>A</v>
      </c>
      <c r="C91" s="7" t="str">
        <f>MID(Over!N36,2,2)</f>
        <v>O </v>
      </c>
      <c r="D91" s="7" t="str">
        <f>MID(Over!N36,4,2)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MID(Over!N37,1,1)</f>
        <v>A</v>
      </c>
      <c r="C92" s="7" t="str">
        <f>MID(Over!N37,2,2)</f>
        <v>O </v>
      </c>
      <c r="D92" s="7" t="str">
        <f>MID(Over!N37,4,2)</f>
        <v>3-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7</v>
      </c>
      <c r="AD92">
        <f t="shared" si="16"/>
        <v>49</v>
      </c>
      <c r="AE92">
        <f>+AC92*Fasit!G69</f>
        <v>49</v>
      </c>
    </row>
    <row r="93" spans="1:31" ht="12.75">
      <c r="A93" s="3">
        <f t="shared" si="17"/>
        <v>29</v>
      </c>
      <c r="B93" s="7" t="str">
        <f>MID(Over!N38,1,1)</f>
        <v>D</v>
      </c>
      <c r="C93" s="7" t="str">
        <f>MID(Over!N38,2,2)</f>
        <v>O+</v>
      </c>
      <c r="D93" s="7" t="str">
        <f>MID(Over!N38,4,2)</f>
        <v>3+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0</v>
      </c>
      <c r="L93" s="30">
        <f>+AC93-Fasit!G70</f>
        <v>1</v>
      </c>
      <c r="M93" s="13">
        <f t="shared" si="13"/>
        <v>0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6</v>
      </c>
      <c r="Z93">
        <f t="shared" si="15"/>
        <v>36</v>
      </c>
      <c r="AA93">
        <f>+Y93*Fasit!F70</f>
        <v>36</v>
      </c>
      <c r="AC93" s="14">
        <f>MATCH(D93,Poeng!$B$2:$B$17,0)</f>
        <v>9</v>
      </c>
      <c r="AD93">
        <f t="shared" si="16"/>
        <v>81</v>
      </c>
      <c r="AE93">
        <f>+AC93*Fasit!G70</f>
        <v>72</v>
      </c>
    </row>
    <row r="94" spans="1:31" ht="12.75">
      <c r="A94" s="3">
        <f t="shared" si="17"/>
        <v>30</v>
      </c>
      <c r="B94" s="7" t="str">
        <f>MID(Over!N39,1,1)</f>
        <v>A</v>
      </c>
      <c r="C94" s="7" t="str">
        <f>MID(Over!N39,2,2)</f>
        <v>O+</v>
      </c>
      <c r="D94" s="7" t="str">
        <f>MID(Over!N39,4,2)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0</v>
      </c>
      <c r="L94" s="30">
        <f>+AC94-Fasit!G71</f>
        <v>0</v>
      </c>
      <c r="M94" s="13">
        <f t="shared" si="13"/>
        <v>0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6</v>
      </c>
      <c r="Z94">
        <f t="shared" si="15"/>
        <v>36</v>
      </c>
      <c r="AA94">
        <f>+Y94*Fasit!F71</f>
        <v>36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6:E26">
    <cfRule type="cellIs" priority="3" dxfId="1" operator="lessThan" stopIfTrue="1">
      <formula>90</formula>
    </cfRule>
  </conditionalFormatting>
  <conditionalFormatting sqref="D24:E24">
    <cfRule type="cellIs" priority="4" dxfId="0" operator="notBetween" stopIfTrue="1">
      <formula>-35</formula>
      <formula>35</formula>
    </cfRule>
  </conditionalFormatting>
  <conditionalFormatting sqref="D25:E25">
    <cfRule type="cellIs" priority="5" dxfId="0" operator="greaterThan" stopIfTrue="1">
      <formula>65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85"/>
  <sheetViews>
    <sheetView workbookViewId="0" topLeftCell="A1">
      <selection activeCell="A22" sqref="A22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4" width="8.8515625" style="0" customWidth="1"/>
    <col min="5" max="5" width="10.421875" style="0" customWidth="1"/>
    <col min="6" max="7" width="9.28125" style="0" customWidth="1"/>
    <col min="8" max="8" width="8.28125" style="0" customWidth="1"/>
    <col min="9" max="9" width="9.7109375" style="0" customWidth="1"/>
    <col min="10" max="10" width="9.28125" style="0" customWidth="1"/>
    <col min="11" max="11" width="7.28125" style="0" customWidth="1"/>
    <col min="12" max="12" width="7.00390625" style="0" customWidth="1"/>
    <col min="13" max="13" width="7.140625" style="0" customWidth="1"/>
    <col min="14" max="14" width="7.00390625" style="0" customWidth="1"/>
    <col min="15" max="15" width="7.140625" style="0" customWidth="1"/>
    <col min="16" max="16" width="7.28125" style="0" customWidth="1"/>
    <col min="17" max="17" width="7.421875" style="0" customWidth="1"/>
    <col min="18" max="18" width="6.28125" style="0" customWidth="1"/>
    <col min="19" max="19" width="9.28125" style="0" customWidth="1"/>
    <col min="20" max="20" width="10.7109375" style="0" customWidth="1"/>
    <col min="21" max="21" width="9.57421875" style="0" customWidth="1"/>
    <col min="22" max="22" width="7.28125" style="7" hidden="1" customWidth="1"/>
    <col min="23" max="23" width="7.28125" style="7" customWidth="1"/>
    <col min="24" max="24" width="6.7109375" style="0" customWidth="1"/>
    <col min="25" max="25" width="7.140625" style="0" customWidth="1"/>
    <col min="26" max="26" width="2.57421875" style="0" customWidth="1"/>
    <col min="27" max="27" width="3.8515625" style="0" customWidth="1"/>
    <col min="28" max="29" width="4.140625" style="0" customWidth="1"/>
    <col min="30" max="30" width="4.7109375" style="0" customWidth="1"/>
    <col min="31" max="31" width="3.57421875" style="0" customWidth="1"/>
    <col min="32" max="33" width="4.7109375" style="0" customWidth="1"/>
    <col min="34" max="34" width="5.28125" style="0" customWidth="1"/>
    <col min="35" max="35" width="5.00390625" style="0" customWidth="1"/>
    <col min="36" max="36" width="3.710937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4.57421875" style="0" customWidth="1"/>
    <col min="41" max="41" width="5.28125" style="0" customWidth="1"/>
    <col min="42" max="42" width="5.8515625" style="0" customWidth="1"/>
    <col min="43" max="43" width="4.7109375" style="0" customWidth="1"/>
    <col min="44" max="44" width="4.28125" style="0" customWidth="1"/>
    <col min="45" max="45" width="2.8515625" style="7" customWidth="1"/>
    <col min="46" max="47" width="4.421875" style="7" customWidth="1"/>
    <col min="48" max="48" width="5.7109375" style="7" customWidth="1"/>
    <col min="49" max="49" width="5.421875" style="0" customWidth="1"/>
    <col min="50" max="50" width="7.140625" style="0" customWidth="1"/>
  </cols>
  <sheetData>
    <row r="1" spans="1:55" ht="13.5" customHeight="1">
      <c r="A1" s="33"/>
      <c r="B1" s="3"/>
      <c r="C1" s="3"/>
      <c r="D1" s="3"/>
      <c r="E1" s="3"/>
      <c r="F1" s="3"/>
      <c r="G1" s="1"/>
      <c r="H1" s="1"/>
      <c r="I1" s="1"/>
      <c r="J1" s="3"/>
      <c r="K1" s="3"/>
      <c r="L1" s="3"/>
      <c r="M1" s="1"/>
      <c r="N1" s="3"/>
      <c r="O1" s="1"/>
      <c r="P1" s="3"/>
      <c r="Q1" s="1"/>
      <c r="R1" s="3"/>
      <c r="S1" s="1"/>
      <c r="T1" s="3"/>
      <c r="U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7"/>
      <c r="AR1" s="27"/>
      <c r="AS1" s="27"/>
      <c r="AT1" s="27"/>
      <c r="AV1" s="26"/>
      <c r="AW1" s="7"/>
      <c r="AX1" s="7"/>
      <c r="AY1" s="7"/>
      <c r="AZ1" s="7"/>
      <c r="BA1" s="7"/>
      <c r="BB1" s="7"/>
      <c r="BC1" s="7"/>
    </row>
    <row r="2" spans="1:55" ht="20.25">
      <c r="A2" s="57" t="str">
        <f>+Over!A3</f>
        <v>Internkalibrering</v>
      </c>
      <c r="B2" s="1"/>
      <c r="C2" s="1"/>
      <c r="D2" s="57"/>
      <c r="E2" s="3"/>
      <c r="F2" s="3"/>
      <c r="G2" s="3"/>
      <c r="H2" s="3"/>
      <c r="I2" s="3"/>
      <c r="J2" s="58"/>
      <c r="K2" s="132"/>
      <c r="L2" s="3"/>
      <c r="M2" s="3"/>
      <c r="N2" s="3"/>
      <c r="O2" s="55"/>
      <c r="P2" s="3"/>
      <c r="Q2" s="1"/>
      <c r="R2" s="3"/>
      <c r="S2" s="38"/>
      <c r="T2" s="38"/>
      <c r="U2" s="3"/>
      <c r="V2" s="46"/>
      <c r="W2" s="46"/>
      <c r="X2" s="46"/>
      <c r="Y2" s="7"/>
      <c r="Z2" s="46"/>
      <c r="AA2" s="4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27"/>
      <c r="AQ2" s="28"/>
      <c r="AR2" s="28"/>
      <c r="AT2" s="27"/>
      <c r="AU2" s="27"/>
      <c r="AV2" s="48"/>
      <c r="AW2" s="7"/>
      <c r="AX2" s="7"/>
      <c r="AY2" s="7"/>
      <c r="AZ2" s="7"/>
      <c r="BA2" s="7"/>
      <c r="BB2" s="7"/>
      <c r="BC2" s="7"/>
    </row>
    <row r="3" spans="1:55" ht="20.25">
      <c r="A3" s="1"/>
      <c r="B3" s="3"/>
      <c r="C3" s="57"/>
      <c r="D3" s="3"/>
      <c r="E3" s="3"/>
      <c r="F3" s="3"/>
      <c r="G3" s="1"/>
      <c r="H3" s="1"/>
      <c r="I3" s="1"/>
      <c r="J3" s="1"/>
      <c r="K3" s="1"/>
      <c r="L3" s="1"/>
      <c r="M3" s="1"/>
      <c r="N3" s="3"/>
      <c r="O3" s="1"/>
      <c r="P3" s="3"/>
      <c r="Q3" s="1"/>
      <c r="R3" s="3"/>
      <c r="S3" s="23"/>
      <c r="T3" s="23"/>
      <c r="U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5"/>
      <c r="AQ3" s="65"/>
      <c r="AR3" s="65"/>
      <c r="AT3" s="65"/>
      <c r="AU3" s="65"/>
      <c r="AV3" s="65"/>
      <c r="AW3" s="65"/>
      <c r="AX3" s="7"/>
      <c r="AY3" s="7"/>
      <c r="AZ3" s="7"/>
      <c r="BA3" s="7"/>
      <c r="BB3" s="7"/>
      <c r="BC3" s="7"/>
    </row>
    <row r="4" spans="1:55" ht="26.25">
      <c r="A4" s="59" t="s">
        <v>110</v>
      </c>
      <c r="B4" s="3"/>
      <c r="C4" s="74" t="s">
        <v>85</v>
      </c>
      <c r="D4" s="50" t="str">
        <f>+Over!G3</f>
        <v>Norturaland</v>
      </c>
      <c r="E4" s="7"/>
      <c r="F4" s="3"/>
      <c r="G4" s="79"/>
      <c r="H4" s="1"/>
      <c r="I4" s="1" t="s">
        <v>86</v>
      </c>
      <c r="J4" s="51">
        <f>+Over!K3</f>
        <v>39119</v>
      </c>
      <c r="K4" s="1"/>
      <c r="L4" s="1"/>
      <c r="M4" s="1"/>
      <c r="N4" s="3"/>
      <c r="O4" s="1"/>
      <c r="P4" s="3"/>
      <c r="Q4" s="1"/>
      <c r="R4" s="3"/>
      <c r="S4" s="23"/>
      <c r="T4" s="23"/>
      <c r="U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5"/>
      <c r="AQ4" s="65"/>
      <c r="AR4" s="65"/>
      <c r="AT4" s="65"/>
      <c r="AU4" s="65"/>
      <c r="AV4" s="65"/>
      <c r="AW4" s="65"/>
      <c r="AX4" s="7"/>
      <c r="AY4" s="7"/>
      <c r="AZ4" s="7"/>
      <c r="BA4" s="7"/>
      <c r="BB4" s="7"/>
      <c r="BC4" s="7"/>
    </row>
    <row r="5" spans="1:55" ht="18.75" customHeight="1">
      <c r="A5" s="1"/>
      <c r="B5" s="3"/>
      <c r="C5" s="57"/>
      <c r="D5" s="3"/>
      <c r="E5" s="3"/>
      <c r="F5" s="3"/>
      <c r="G5" s="1"/>
      <c r="H5" s="1"/>
      <c r="I5" s="3"/>
      <c r="J5" s="1"/>
      <c r="K5" s="1"/>
      <c r="L5" s="1"/>
      <c r="M5" s="1"/>
      <c r="N5" s="3"/>
      <c r="O5" s="1"/>
      <c r="P5" s="3"/>
      <c r="Q5" s="1"/>
      <c r="R5" s="3"/>
      <c r="S5" s="23"/>
      <c r="T5" s="23"/>
      <c r="U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5"/>
      <c r="AQ5" s="65"/>
      <c r="AR5" s="65"/>
      <c r="AT5" s="65"/>
      <c r="AU5" s="65"/>
      <c r="AV5" s="65"/>
      <c r="AW5" s="65"/>
      <c r="AX5" s="7"/>
      <c r="AY5" s="7"/>
      <c r="AZ5" s="7"/>
      <c r="BA5" s="7"/>
      <c r="BB5" s="7"/>
      <c r="BC5" s="7"/>
    </row>
    <row r="6" spans="1:55" ht="20.25">
      <c r="A6" s="3"/>
      <c r="B6" s="3"/>
      <c r="C6" s="3"/>
      <c r="D6" s="3"/>
      <c r="E6" s="3"/>
      <c r="F6" s="3"/>
      <c r="G6" s="1"/>
      <c r="H6" s="1" t="s">
        <v>117</v>
      </c>
      <c r="I6" s="3"/>
      <c r="J6" s="54">
        <v>30</v>
      </c>
      <c r="K6" s="24"/>
      <c r="L6" s="1"/>
      <c r="M6" s="24"/>
      <c r="N6" s="3"/>
      <c r="O6" s="1"/>
      <c r="P6" s="3"/>
      <c r="Q6" s="24"/>
      <c r="R6" s="3"/>
      <c r="S6" s="1"/>
      <c r="T6" s="1"/>
      <c r="U6" s="3"/>
      <c r="X6" s="7"/>
      <c r="Y6" s="7"/>
      <c r="Z6" s="7"/>
      <c r="AA6" s="27"/>
      <c r="AB6" s="7"/>
      <c r="AC6" s="7"/>
      <c r="AD6" s="7"/>
      <c r="AE6" s="7"/>
      <c r="AF6" s="27"/>
      <c r="AG6" s="7"/>
      <c r="AH6" s="7"/>
      <c r="AI6" s="7"/>
      <c r="AJ6" s="7"/>
      <c r="AK6" s="27"/>
      <c r="AL6" s="7"/>
      <c r="AM6" s="7"/>
      <c r="AN6" s="7"/>
      <c r="AO6" s="7"/>
      <c r="AP6" s="66"/>
      <c r="AQ6" s="66"/>
      <c r="AR6" s="66"/>
      <c r="AT6" s="66"/>
      <c r="AU6" s="66"/>
      <c r="AV6" s="66"/>
      <c r="AW6" s="66"/>
      <c r="AX6" s="7"/>
      <c r="AY6" s="7"/>
      <c r="AZ6" s="7"/>
      <c r="BA6" s="7"/>
      <c r="BB6" s="7"/>
      <c r="BC6" s="7"/>
    </row>
    <row r="7" spans="1:55" ht="12.75">
      <c r="A7" s="3"/>
      <c r="B7" s="3"/>
      <c r="C7" s="1" t="s">
        <v>98</v>
      </c>
      <c r="D7" s="1" t="s">
        <v>52</v>
      </c>
      <c r="E7" s="1"/>
      <c r="F7" s="34"/>
      <c r="G7" s="1"/>
      <c r="H7" s="1"/>
      <c r="I7" s="1"/>
      <c r="J7" s="1"/>
      <c r="K7" s="1"/>
      <c r="L7" s="1"/>
      <c r="M7" s="1"/>
      <c r="N7" s="3"/>
      <c r="O7" s="1"/>
      <c r="P7" s="3"/>
      <c r="Q7" s="1"/>
      <c r="R7" s="3"/>
      <c r="S7" s="1"/>
      <c r="T7" s="1"/>
      <c r="U7" s="1"/>
      <c r="W7" s="27"/>
      <c r="X7" s="27"/>
      <c r="Y7" s="27"/>
      <c r="Z7" s="7"/>
      <c r="AA7" s="27"/>
      <c r="AB7" s="27"/>
      <c r="AC7" s="27"/>
      <c r="AD7" s="27"/>
      <c r="AE7" s="7"/>
      <c r="AF7" s="27"/>
      <c r="AG7" s="27"/>
      <c r="AH7" s="27"/>
      <c r="AI7" s="27"/>
      <c r="AJ7" s="7"/>
      <c r="AK7" s="27"/>
      <c r="AL7" s="27"/>
      <c r="AM7" s="27"/>
      <c r="AN7" s="27"/>
      <c r="AO7" s="7"/>
      <c r="AP7" s="27"/>
      <c r="AQ7" s="27"/>
      <c r="AR7" s="27"/>
      <c r="AT7" s="27"/>
      <c r="AU7" s="27"/>
      <c r="AV7" s="27"/>
      <c r="AW7" s="27"/>
      <c r="AX7" s="7"/>
      <c r="AY7" s="7"/>
      <c r="AZ7" s="7"/>
      <c r="BA7" s="7"/>
      <c r="BB7" s="7"/>
      <c r="BC7" s="7"/>
    </row>
    <row r="8" spans="1:55" ht="12.75">
      <c r="A8" s="3"/>
      <c r="B8" s="3"/>
      <c r="C8" s="1" t="s">
        <v>99</v>
      </c>
      <c r="D8" s="1" t="s">
        <v>45</v>
      </c>
      <c r="E8" s="1"/>
      <c r="F8" s="3"/>
      <c r="G8" s="3"/>
      <c r="H8" s="63"/>
      <c r="I8" s="64"/>
      <c r="J8" s="3"/>
      <c r="K8" s="22"/>
      <c r="L8" s="3"/>
      <c r="M8" s="22"/>
      <c r="N8" s="3"/>
      <c r="O8" s="3"/>
      <c r="P8" s="3"/>
      <c r="Q8" s="22"/>
      <c r="R8" s="3"/>
      <c r="S8" s="17"/>
      <c r="T8" s="17"/>
      <c r="U8" s="22"/>
      <c r="X8" s="7"/>
      <c r="Y8" s="7"/>
      <c r="Z8" s="7"/>
      <c r="AA8" s="67"/>
      <c r="AB8" s="7"/>
      <c r="AC8" s="7"/>
      <c r="AD8" s="7"/>
      <c r="AE8" s="7"/>
      <c r="AF8" s="27"/>
      <c r="AG8" s="7"/>
      <c r="AH8" s="7"/>
      <c r="AI8" s="7"/>
      <c r="AJ8" s="7"/>
      <c r="AK8" s="68"/>
      <c r="AL8" s="7"/>
      <c r="AM8" s="7"/>
      <c r="AN8" s="7"/>
      <c r="AO8" s="7"/>
      <c r="AP8" s="28"/>
      <c r="AQ8" s="7"/>
      <c r="AR8" s="7"/>
      <c r="AT8" s="21"/>
      <c r="AW8" s="7"/>
      <c r="AX8" s="7"/>
      <c r="AY8" s="7"/>
      <c r="AZ8" s="7"/>
      <c r="BA8" s="7"/>
      <c r="BB8" s="7"/>
      <c r="BC8" s="7"/>
    </row>
    <row r="9" spans="1:55" ht="12.75">
      <c r="A9" s="1" t="s">
        <v>100</v>
      </c>
      <c r="B9" s="1"/>
      <c r="C9" s="32">
        <f>+F40/J6</f>
        <v>6.033333333333333</v>
      </c>
      <c r="D9" s="32">
        <f>+SQRT((I40-(C9*C9*J6))/J6)</f>
        <v>1.9745604292826517</v>
      </c>
      <c r="E9" s="31"/>
      <c r="F9" s="3"/>
      <c r="G9" s="3"/>
      <c r="H9" s="63"/>
      <c r="I9" s="64"/>
      <c r="J9" s="3"/>
      <c r="K9" s="22"/>
      <c r="L9" s="3"/>
      <c r="M9" s="22"/>
      <c r="N9" s="3"/>
      <c r="O9" s="3"/>
      <c r="P9" s="3"/>
      <c r="Q9" s="22"/>
      <c r="R9" s="3"/>
      <c r="S9" s="17"/>
      <c r="T9" s="17"/>
      <c r="U9" s="22"/>
      <c r="X9" s="7"/>
      <c r="Y9" s="7"/>
      <c r="Z9" s="7"/>
      <c r="AA9" s="67"/>
      <c r="AB9" s="7"/>
      <c r="AC9" s="7"/>
      <c r="AD9" s="7"/>
      <c r="AE9" s="7"/>
      <c r="AF9" s="27"/>
      <c r="AG9" s="7"/>
      <c r="AH9" s="7"/>
      <c r="AI9" s="7"/>
      <c r="AJ9" s="7"/>
      <c r="AK9" s="68"/>
      <c r="AL9" s="7"/>
      <c r="AM9" s="7"/>
      <c r="AN9" s="7"/>
      <c r="AO9" s="7"/>
      <c r="AP9" s="28"/>
      <c r="AQ9" s="7"/>
      <c r="AR9" s="7"/>
      <c r="AT9" s="21"/>
      <c r="AW9" s="7"/>
      <c r="AX9" s="7"/>
      <c r="AY9" s="7"/>
      <c r="AZ9" s="7"/>
      <c r="BA9" s="7"/>
      <c r="BB9" s="7"/>
      <c r="BC9" s="7"/>
    </row>
    <row r="10" spans="1:55" ht="12.75">
      <c r="A10" s="1" t="s">
        <v>101</v>
      </c>
      <c r="B10" s="1"/>
      <c r="C10" s="32">
        <f>+G40/J6</f>
        <v>6.633333333333334</v>
      </c>
      <c r="D10" s="32">
        <f>+SQRT((J40-(C10*C10*J6))/J6)</f>
        <v>1.9058389811897058</v>
      </c>
      <c r="E10" s="31"/>
      <c r="F10" s="3"/>
      <c r="G10" s="3"/>
      <c r="H10" s="63"/>
      <c r="I10" s="64"/>
      <c r="J10" s="3"/>
      <c r="K10" s="22"/>
      <c r="L10" s="3"/>
      <c r="M10" s="22"/>
      <c r="N10" s="3"/>
      <c r="O10" s="3"/>
      <c r="P10" s="3"/>
      <c r="Q10" s="22"/>
      <c r="R10" s="31"/>
      <c r="S10" s="17"/>
      <c r="T10" s="17"/>
      <c r="U10" s="22"/>
      <c r="X10" s="7"/>
      <c r="Y10" s="7"/>
      <c r="Z10" s="7"/>
      <c r="AA10" s="67"/>
      <c r="AB10" s="7"/>
      <c r="AC10" s="7"/>
      <c r="AD10" s="7"/>
      <c r="AE10" s="7"/>
      <c r="AF10" s="27"/>
      <c r="AG10" s="7"/>
      <c r="AH10" s="7"/>
      <c r="AI10" s="7"/>
      <c r="AJ10" s="7"/>
      <c r="AK10" s="68"/>
      <c r="AL10" s="7"/>
      <c r="AM10" s="7"/>
      <c r="AN10" s="7"/>
      <c r="AO10" s="7"/>
      <c r="AP10" s="28"/>
      <c r="AQ10" s="7"/>
      <c r="AR10" s="7"/>
      <c r="AT10" s="21"/>
      <c r="AW10" s="7"/>
      <c r="AX10" s="7"/>
      <c r="AY10" s="7"/>
      <c r="AZ10" s="7"/>
      <c r="BA10" s="7"/>
      <c r="BB10" s="7"/>
      <c r="BC10" s="7"/>
    </row>
    <row r="11" spans="1:55" s="3" customFormat="1" ht="12.75">
      <c r="A11" s="1"/>
      <c r="B11" s="1"/>
      <c r="C11" s="38"/>
      <c r="D11" s="38"/>
      <c r="E11" s="31"/>
      <c r="H11" s="63"/>
      <c r="I11" s="64"/>
      <c r="K11" s="22"/>
      <c r="M11" s="22"/>
      <c r="Q11" s="22"/>
      <c r="R11" s="31"/>
      <c r="S11" s="17"/>
      <c r="T11" s="17"/>
      <c r="U11" s="22"/>
      <c r="V11" s="7"/>
      <c r="W11" s="7"/>
      <c r="X11" s="7"/>
      <c r="Y11" s="7"/>
      <c r="Z11" s="7"/>
      <c r="AA11" s="67"/>
      <c r="AB11" s="7"/>
      <c r="AC11" s="7"/>
      <c r="AD11" s="7"/>
      <c r="AE11" s="7"/>
      <c r="AF11" s="27"/>
      <c r="AG11" s="7"/>
      <c r="AH11" s="7"/>
      <c r="AI11" s="7"/>
      <c r="AJ11" s="7"/>
      <c r="AK11" s="68"/>
      <c r="AL11" s="7"/>
      <c r="AM11" s="7"/>
      <c r="AN11" s="7"/>
      <c r="AO11" s="7"/>
      <c r="AP11" s="28"/>
      <c r="AQ11" s="7"/>
      <c r="AR11" s="7"/>
      <c r="AS11" s="7"/>
      <c r="AT11" s="21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"/>
      <c r="B12" s="3"/>
      <c r="C12" s="1"/>
      <c r="D12" s="3"/>
      <c r="E12" s="3"/>
      <c r="F12" s="3"/>
      <c r="G12" s="1"/>
      <c r="H12" s="63"/>
      <c r="I12" s="64"/>
      <c r="J12" s="3"/>
      <c r="K12" s="22"/>
      <c r="L12" s="3"/>
      <c r="M12" s="22"/>
      <c r="N12" s="3"/>
      <c r="O12" s="3"/>
      <c r="P12" s="3"/>
      <c r="Q12" s="22"/>
      <c r="R12" s="3"/>
      <c r="S12" s="17"/>
      <c r="T12" s="17"/>
      <c r="U12" s="22"/>
      <c r="V12" s="69"/>
      <c r="X12" s="7"/>
      <c r="Y12" s="7"/>
      <c r="Z12" s="7"/>
      <c r="AA12" s="67"/>
      <c r="AB12" s="7"/>
      <c r="AC12" s="7"/>
      <c r="AD12" s="7"/>
      <c r="AE12" s="7"/>
      <c r="AF12" s="27"/>
      <c r="AG12" s="7"/>
      <c r="AH12" s="7"/>
      <c r="AI12" s="7"/>
      <c r="AJ12" s="7"/>
      <c r="AK12" s="68"/>
      <c r="AL12" s="7"/>
      <c r="AM12" s="7"/>
      <c r="AN12" s="7"/>
      <c r="AO12" s="7"/>
      <c r="AP12" s="28"/>
      <c r="AQ12" s="7"/>
      <c r="AR12" s="7"/>
      <c r="AT12" s="21"/>
      <c r="AW12" s="7"/>
      <c r="AX12" s="7"/>
      <c r="AY12" s="7"/>
      <c r="AZ12" s="7"/>
      <c r="BA12" s="7"/>
      <c r="BB12" s="7"/>
      <c r="BC12" s="7"/>
    </row>
    <row r="13" spans="1:55" ht="12.75">
      <c r="A13" s="1" t="s">
        <v>21</v>
      </c>
      <c r="B13" s="1" t="s">
        <v>95</v>
      </c>
      <c r="C13" s="1" t="s">
        <v>102</v>
      </c>
      <c r="D13" s="3"/>
      <c r="E13" s="1" t="s">
        <v>27</v>
      </c>
      <c r="F13" s="1" t="s">
        <v>95</v>
      </c>
      <c r="G13" s="1" t="s">
        <v>102</v>
      </c>
      <c r="H13" s="3"/>
      <c r="I13" s="1" t="s">
        <v>97</v>
      </c>
      <c r="J13" s="1" t="s">
        <v>95</v>
      </c>
      <c r="K13" s="1" t="s">
        <v>95</v>
      </c>
      <c r="L13" s="3"/>
      <c r="M13" s="22"/>
      <c r="N13" s="3"/>
      <c r="O13" s="3"/>
      <c r="P13" s="3"/>
      <c r="Q13" s="22"/>
      <c r="R13" s="3"/>
      <c r="S13" s="17"/>
      <c r="T13" s="17"/>
      <c r="U13" s="22"/>
      <c r="V13" s="69"/>
      <c r="X13" s="7"/>
      <c r="Y13" s="7"/>
      <c r="Z13" s="7"/>
      <c r="AA13" s="67"/>
      <c r="AB13" s="7"/>
      <c r="AC13" s="7"/>
      <c r="AD13" s="7"/>
      <c r="AE13" s="7"/>
      <c r="AF13" s="27"/>
      <c r="AG13" s="7"/>
      <c r="AH13" s="7"/>
      <c r="AI13" s="7"/>
      <c r="AJ13" s="7"/>
      <c r="AK13" s="68"/>
      <c r="AL13" s="7"/>
      <c r="AM13" s="7"/>
      <c r="AN13" s="7"/>
      <c r="AO13" s="7"/>
      <c r="AP13" s="28"/>
      <c r="AQ13" s="7"/>
      <c r="AR13" s="7"/>
      <c r="AT13" s="21"/>
      <c r="AW13" s="7"/>
      <c r="AX13" s="7"/>
      <c r="AY13" s="7"/>
      <c r="AZ13" s="7"/>
      <c r="BA13" s="7"/>
      <c r="BB13" s="7"/>
      <c r="BC13" s="7"/>
    </row>
    <row r="14" spans="1:55" ht="12.75">
      <c r="A14" s="8" t="s">
        <v>1</v>
      </c>
      <c r="B14">
        <f aca="true" t="shared" si="0" ref="B14:B28">COUNTIF($C$42:$C$71,A14)</f>
        <v>0</v>
      </c>
      <c r="C14" s="15">
        <f aca="true" t="shared" si="1" ref="C14:C28">100*B14/$B$30</f>
        <v>0</v>
      </c>
      <c r="D14" s="3"/>
      <c r="E14" s="8" t="s">
        <v>0</v>
      </c>
      <c r="F14">
        <f aca="true" t="shared" si="2" ref="F14:F28">COUNTIF($D$42:$D$71,E14)</f>
        <v>0</v>
      </c>
      <c r="G14" s="15">
        <f aca="true" t="shared" si="3" ref="G14:G28">100*F14/$B$30</f>
        <v>0</v>
      </c>
      <c r="H14" s="3"/>
      <c r="I14" s="3"/>
      <c r="J14" s="1" t="s">
        <v>96</v>
      </c>
      <c r="K14" s="1" t="s">
        <v>81</v>
      </c>
      <c r="L14" s="3"/>
      <c r="M14" s="22"/>
      <c r="N14" s="3"/>
      <c r="O14" s="3"/>
      <c r="P14" s="3"/>
      <c r="Q14" s="22"/>
      <c r="R14" s="3"/>
      <c r="S14" s="17"/>
      <c r="T14" s="17"/>
      <c r="U14" s="22"/>
      <c r="V14" s="69"/>
      <c r="X14" s="7"/>
      <c r="Y14" s="7"/>
      <c r="Z14" s="7"/>
      <c r="AA14" s="67"/>
      <c r="AB14" s="7"/>
      <c r="AC14" s="7"/>
      <c r="AD14" s="7"/>
      <c r="AE14" s="7"/>
      <c r="AF14" s="27"/>
      <c r="AG14" s="7"/>
      <c r="AH14" s="7"/>
      <c r="AI14" s="7"/>
      <c r="AJ14" s="7"/>
      <c r="AK14" s="68"/>
      <c r="AL14" s="7"/>
      <c r="AM14" s="7"/>
      <c r="AN14" s="7"/>
      <c r="AO14" s="7"/>
      <c r="AP14" s="28"/>
      <c r="AQ14" s="7"/>
      <c r="AR14" s="7"/>
      <c r="AT14" s="21"/>
      <c r="AW14" s="7"/>
      <c r="AX14" s="7"/>
      <c r="AY14" s="7"/>
      <c r="AZ14" s="7"/>
      <c r="BA14" s="7"/>
      <c r="BB14" s="7"/>
      <c r="BC14" s="7"/>
    </row>
    <row r="15" spans="1:55" ht="12.75">
      <c r="A15" s="19" t="s">
        <v>57</v>
      </c>
      <c r="B15">
        <f t="shared" si="0"/>
        <v>0</v>
      </c>
      <c r="C15" s="15">
        <f t="shared" si="1"/>
        <v>0</v>
      </c>
      <c r="D15" s="3"/>
      <c r="E15" s="19" t="s">
        <v>25</v>
      </c>
      <c r="F15">
        <f t="shared" si="2"/>
        <v>0</v>
      </c>
      <c r="G15" s="15">
        <f t="shared" si="3"/>
        <v>0</v>
      </c>
      <c r="H15" s="3"/>
      <c r="I15" s="9" t="s">
        <v>169</v>
      </c>
      <c r="J15">
        <f aca="true" t="shared" si="4" ref="J15:J25">COUNTIF($B$42:$B$71,I15)</f>
        <v>20</v>
      </c>
      <c r="K15" s="20">
        <f aca="true" t="shared" si="5" ref="K15:K25">100*J15/$B$30</f>
        <v>66.66666666666667</v>
      </c>
      <c r="L15" s="3"/>
      <c r="M15" s="22"/>
      <c r="N15" s="3"/>
      <c r="O15" s="3"/>
      <c r="P15" s="3"/>
      <c r="Q15" s="22"/>
      <c r="R15" s="3"/>
      <c r="S15" s="17"/>
      <c r="T15" s="17"/>
      <c r="U15" s="22"/>
      <c r="V15" s="69"/>
      <c r="X15" s="7"/>
      <c r="Y15" s="7"/>
      <c r="Z15" s="7"/>
      <c r="AA15" s="67"/>
      <c r="AB15" s="7"/>
      <c r="AC15" s="7"/>
      <c r="AD15" s="7"/>
      <c r="AE15" s="7"/>
      <c r="AF15" s="27"/>
      <c r="AG15" s="7"/>
      <c r="AH15" s="7"/>
      <c r="AI15" s="7"/>
      <c r="AJ15" s="7"/>
      <c r="AK15" s="68"/>
      <c r="AL15" s="7"/>
      <c r="AM15" s="7"/>
      <c r="AN15" s="7"/>
      <c r="AO15" s="7"/>
      <c r="AP15" s="28"/>
      <c r="AQ15" s="7"/>
      <c r="AR15" s="7"/>
      <c r="AT15" s="21"/>
      <c r="AW15" s="7"/>
      <c r="AX15" s="7"/>
      <c r="AY15" s="7"/>
      <c r="AZ15" s="7"/>
      <c r="BA15" s="7"/>
      <c r="BB15" s="7"/>
      <c r="BC15" s="7"/>
    </row>
    <row r="16" spans="1:55" ht="12.75">
      <c r="A16" s="8" t="s">
        <v>4</v>
      </c>
      <c r="B16">
        <f t="shared" si="0"/>
        <v>3</v>
      </c>
      <c r="C16" s="15">
        <f t="shared" si="1"/>
        <v>10</v>
      </c>
      <c r="D16" s="3"/>
      <c r="E16" s="8" t="s">
        <v>3</v>
      </c>
      <c r="F16">
        <f t="shared" si="2"/>
        <v>3</v>
      </c>
      <c r="G16" s="15">
        <f t="shared" si="3"/>
        <v>10</v>
      </c>
      <c r="H16" s="3"/>
      <c r="I16" s="9" t="s">
        <v>170</v>
      </c>
      <c r="J16">
        <f t="shared" si="4"/>
        <v>2</v>
      </c>
      <c r="K16" s="20">
        <f t="shared" si="5"/>
        <v>6.666666666666667</v>
      </c>
      <c r="L16" s="3"/>
      <c r="M16" s="22"/>
      <c r="N16" s="3"/>
      <c r="O16" s="3"/>
      <c r="P16" s="3"/>
      <c r="Q16" s="22"/>
      <c r="R16" s="3"/>
      <c r="S16" s="17"/>
      <c r="T16" s="17"/>
      <c r="U16" s="22"/>
      <c r="V16" s="69"/>
      <c r="X16" s="7"/>
      <c r="Y16" s="7"/>
      <c r="Z16" s="7"/>
      <c r="AA16" s="67"/>
      <c r="AB16" s="7"/>
      <c r="AC16" s="7"/>
      <c r="AD16" s="7"/>
      <c r="AE16" s="7"/>
      <c r="AF16" s="27"/>
      <c r="AG16" s="7"/>
      <c r="AH16" s="7"/>
      <c r="AI16" s="7"/>
      <c r="AJ16" s="7"/>
      <c r="AK16" s="68"/>
      <c r="AL16" s="7"/>
      <c r="AM16" s="7"/>
      <c r="AN16" s="7"/>
      <c r="AO16" s="7"/>
      <c r="AP16" s="28"/>
      <c r="AQ16" s="7"/>
      <c r="AR16" s="7"/>
      <c r="AT16" s="21"/>
      <c r="AW16" s="7"/>
      <c r="AX16" s="7"/>
      <c r="AY16" s="7"/>
      <c r="AZ16" s="7"/>
      <c r="BA16" s="7"/>
      <c r="BB16" s="7"/>
      <c r="BC16" s="7"/>
    </row>
    <row r="17" spans="1:55" ht="12.75">
      <c r="A17" s="8" t="s">
        <v>7</v>
      </c>
      <c r="B17">
        <f t="shared" si="0"/>
        <v>3</v>
      </c>
      <c r="C17" s="15">
        <f t="shared" si="1"/>
        <v>10</v>
      </c>
      <c r="D17" s="3"/>
      <c r="E17" s="19" t="s">
        <v>6</v>
      </c>
      <c r="F17">
        <f t="shared" si="2"/>
        <v>1</v>
      </c>
      <c r="G17" s="15">
        <f t="shared" si="3"/>
        <v>3.3333333333333335</v>
      </c>
      <c r="H17" s="3"/>
      <c r="I17" s="9" t="s">
        <v>167</v>
      </c>
      <c r="J17">
        <f t="shared" si="4"/>
        <v>0</v>
      </c>
      <c r="K17" s="20">
        <f t="shared" si="5"/>
        <v>0</v>
      </c>
      <c r="L17" s="3"/>
      <c r="M17" s="22"/>
      <c r="N17" s="3"/>
      <c r="O17" s="3"/>
      <c r="P17" s="3"/>
      <c r="Q17" s="22"/>
      <c r="R17" s="3"/>
      <c r="S17" s="17"/>
      <c r="T17" s="17"/>
      <c r="U17" s="22"/>
      <c r="V17" s="69"/>
      <c r="X17" s="7"/>
      <c r="Y17" s="7"/>
      <c r="Z17" s="7"/>
      <c r="AA17" s="67"/>
      <c r="AB17" s="7"/>
      <c r="AC17" s="7"/>
      <c r="AD17" s="7"/>
      <c r="AE17" s="7"/>
      <c r="AF17" s="27"/>
      <c r="AG17" s="7"/>
      <c r="AH17" s="7"/>
      <c r="AI17" s="7"/>
      <c r="AJ17" s="7"/>
      <c r="AK17" s="68"/>
      <c r="AL17" s="7"/>
      <c r="AM17" s="7"/>
      <c r="AN17" s="7"/>
      <c r="AO17" s="7"/>
      <c r="AP17" s="28"/>
      <c r="AQ17" s="7"/>
      <c r="AR17" s="7"/>
      <c r="AT17" s="21"/>
      <c r="AW17" s="7"/>
      <c r="AX17" s="7"/>
      <c r="AY17" s="7"/>
      <c r="AZ17" s="7"/>
      <c r="BA17" s="7"/>
      <c r="BB17" s="7"/>
      <c r="BC17" s="7"/>
    </row>
    <row r="18" spans="1:55" ht="12.75">
      <c r="A18" s="8" t="s">
        <v>53</v>
      </c>
      <c r="B18">
        <f t="shared" si="0"/>
        <v>6</v>
      </c>
      <c r="C18" s="15">
        <f t="shared" si="1"/>
        <v>20</v>
      </c>
      <c r="D18" s="3"/>
      <c r="E18" s="19" t="s">
        <v>22</v>
      </c>
      <c r="F18">
        <f t="shared" si="2"/>
        <v>2</v>
      </c>
      <c r="G18" s="15">
        <f t="shared" si="3"/>
        <v>6.666666666666667</v>
      </c>
      <c r="H18" s="3"/>
      <c r="I18" s="9" t="s">
        <v>171</v>
      </c>
      <c r="J18">
        <f t="shared" si="4"/>
        <v>3</v>
      </c>
      <c r="K18" s="20">
        <f t="shared" si="5"/>
        <v>10</v>
      </c>
      <c r="L18" s="3"/>
      <c r="M18" s="22"/>
      <c r="N18" s="3"/>
      <c r="O18" s="3"/>
      <c r="P18" s="3"/>
      <c r="Q18" s="22"/>
      <c r="R18" s="3"/>
      <c r="S18" s="17"/>
      <c r="T18" s="17"/>
      <c r="U18" s="22"/>
      <c r="V18" s="69"/>
      <c r="X18" s="7"/>
      <c r="Y18" s="7"/>
      <c r="Z18" s="7"/>
      <c r="AA18" s="67"/>
      <c r="AB18" s="7"/>
      <c r="AC18" s="7"/>
      <c r="AD18" s="7"/>
      <c r="AE18" s="7"/>
      <c r="AF18" s="27"/>
      <c r="AG18" s="7"/>
      <c r="AH18" s="7"/>
      <c r="AI18" s="7"/>
      <c r="AJ18" s="7"/>
      <c r="AK18" s="68"/>
      <c r="AL18" s="7"/>
      <c r="AM18" s="7"/>
      <c r="AN18" s="7"/>
      <c r="AO18" s="7"/>
      <c r="AP18" s="28"/>
      <c r="AQ18" s="7"/>
      <c r="AR18" s="7"/>
      <c r="AT18" s="21"/>
      <c r="AW18" s="7"/>
      <c r="AX18" s="7"/>
      <c r="AY18" s="7"/>
      <c r="AZ18" s="7"/>
      <c r="BA18" s="7"/>
      <c r="BB18" s="7"/>
      <c r="BC18" s="7"/>
    </row>
    <row r="19" spans="1:55" ht="12.75">
      <c r="A19" s="8" t="s">
        <v>10</v>
      </c>
      <c r="B19">
        <f t="shared" si="0"/>
        <v>8</v>
      </c>
      <c r="C19" s="15">
        <f t="shared" si="1"/>
        <v>26.666666666666668</v>
      </c>
      <c r="D19" s="3"/>
      <c r="E19" s="8" t="s">
        <v>9</v>
      </c>
      <c r="F19">
        <f t="shared" si="2"/>
        <v>8</v>
      </c>
      <c r="G19" s="15">
        <f t="shared" si="3"/>
        <v>26.666666666666668</v>
      </c>
      <c r="H19" s="3"/>
      <c r="I19" s="9" t="s">
        <v>166</v>
      </c>
      <c r="J19">
        <f t="shared" si="4"/>
        <v>4</v>
      </c>
      <c r="K19" s="20">
        <f t="shared" si="5"/>
        <v>13.333333333333334</v>
      </c>
      <c r="L19" s="3"/>
      <c r="M19" s="22"/>
      <c r="N19" s="3"/>
      <c r="O19" s="3"/>
      <c r="P19" s="3"/>
      <c r="Q19" s="22"/>
      <c r="R19" s="3"/>
      <c r="S19" s="17"/>
      <c r="T19" s="17"/>
      <c r="U19" s="22"/>
      <c r="V19" s="69"/>
      <c r="X19" s="7"/>
      <c r="Y19" s="7"/>
      <c r="Z19" s="7"/>
      <c r="AA19" s="67"/>
      <c r="AB19" s="7"/>
      <c r="AC19" s="7"/>
      <c r="AD19" s="7"/>
      <c r="AE19" s="7"/>
      <c r="AF19" s="27"/>
      <c r="AG19" s="7"/>
      <c r="AH19" s="7"/>
      <c r="AI19" s="7"/>
      <c r="AJ19" s="7"/>
      <c r="AK19" s="68"/>
      <c r="AL19" s="7"/>
      <c r="AM19" s="7"/>
      <c r="AN19" s="7"/>
      <c r="AO19" s="7"/>
      <c r="AP19" s="28"/>
      <c r="AQ19" s="7"/>
      <c r="AR19" s="7"/>
      <c r="AT19" s="21"/>
      <c r="AW19" s="7"/>
      <c r="AX19" s="7"/>
      <c r="AY19" s="7"/>
      <c r="AZ19" s="7"/>
      <c r="BA19" s="7"/>
      <c r="BB19" s="7"/>
      <c r="BC19" s="7"/>
    </row>
    <row r="20" spans="1:55" ht="12.75">
      <c r="A20" s="8" t="s">
        <v>13</v>
      </c>
      <c r="B20">
        <f t="shared" si="0"/>
        <v>5</v>
      </c>
      <c r="C20" s="15">
        <f t="shared" si="1"/>
        <v>16.666666666666668</v>
      </c>
      <c r="D20" s="3"/>
      <c r="E20" s="8" t="s">
        <v>12</v>
      </c>
      <c r="F20">
        <f t="shared" si="2"/>
        <v>8</v>
      </c>
      <c r="G20" s="15">
        <f t="shared" si="3"/>
        <v>26.666666666666668</v>
      </c>
      <c r="H20" s="3"/>
      <c r="I20" s="9" t="s">
        <v>168</v>
      </c>
      <c r="J20">
        <f t="shared" si="4"/>
        <v>1</v>
      </c>
      <c r="K20" s="20">
        <f t="shared" si="5"/>
        <v>3.3333333333333335</v>
      </c>
      <c r="L20" s="3"/>
      <c r="M20" s="22"/>
      <c r="N20" s="3"/>
      <c r="O20" s="3"/>
      <c r="P20" s="3"/>
      <c r="Q20" s="22"/>
      <c r="R20" s="3"/>
      <c r="S20" s="17"/>
      <c r="T20" s="17"/>
      <c r="U20" s="22"/>
      <c r="V20" s="69"/>
      <c r="X20" s="7"/>
      <c r="Y20" s="7"/>
      <c r="Z20" s="7"/>
      <c r="AA20" s="67"/>
      <c r="AB20" s="7"/>
      <c r="AC20" s="7"/>
      <c r="AD20" s="7"/>
      <c r="AE20" s="7"/>
      <c r="AF20" s="27"/>
      <c r="AG20" s="7"/>
      <c r="AH20" s="7"/>
      <c r="AI20" s="7"/>
      <c r="AJ20" s="7"/>
      <c r="AK20" s="68"/>
      <c r="AL20" s="7"/>
      <c r="AM20" s="7"/>
      <c r="AN20" s="7"/>
      <c r="AO20" s="7"/>
      <c r="AP20" s="28"/>
      <c r="AQ20" s="7"/>
      <c r="AR20" s="7"/>
      <c r="AT20" s="21"/>
      <c r="AW20" s="7"/>
      <c r="AX20" s="7"/>
      <c r="AY20" s="7"/>
      <c r="AZ20" s="7"/>
      <c r="BA20" s="7"/>
      <c r="BB20" s="7"/>
      <c r="BC20" s="7"/>
    </row>
    <row r="21" spans="1:55" ht="12.75">
      <c r="A21" s="8" t="s">
        <v>54</v>
      </c>
      <c r="B21">
        <f t="shared" si="0"/>
        <v>1</v>
      </c>
      <c r="C21" s="15">
        <f t="shared" si="1"/>
        <v>3.3333333333333335</v>
      </c>
      <c r="D21" s="3"/>
      <c r="E21" s="19" t="s">
        <v>23</v>
      </c>
      <c r="F21">
        <f t="shared" si="2"/>
        <v>3</v>
      </c>
      <c r="G21" s="15">
        <f t="shared" si="3"/>
        <v>10</v>
      </c>
      <c r="H21" s="3"/>
      <c r="I21" s="9" t="s">
        <v>283</v>
      </c>
      <c r="J21">
        <f t="shared" si="4"/>
        <v>0</v>
      </c>
      <c r="K21" s="20">
        <f t="shared" si="5"/>
        <v>0</v>
      </c>
      <c r="L21" s="3"/>
      <c r="M21" s="22"/>
      <c r="N21" s="3"/>
      <c r="O21" s="3"/>
      <c r="P21" s="3"/>
      <c r="Q21" s="22"/>
      <c r="R21" s="3"/>
      <c r="S21" s="17"/>
      <c r="T21" s="17"/>
      <c r="U21" s="22"/>
      <c r="V21" s="69"/>
      <c r="X21" s="7"/>
      <c r="Y21" s="7"/>
      <c r="Z21" s="7"/>
      <c r="AA21" s="67"/>
      <c r="AB21" s="7"/>
      <c r="AC21" s="7"/>
      <c r="AD21" s="7"/>
      <c r="AE21" s="7"/>
      <c r="AF21" s="27"/>
      <c r="AG21" s="7"/>
      <c r="AH21" s="7"/>
      <c r="AI21" s="7"/>
      <c r="AJ21" s="7"/>
      <c r="AK21" s="68"/>
      <c r="AL21" s="7"/>
      <c r="AM21" s="7"/>
      <c r="AN21" s="7"/>
      <c r="AO21" s="7"/>
      <c r="AP21" s="28"/>
      <c r="AQ21" s="7"/>
      <c r="AR21" s="7"/>
      <c r="AT21" s="21"/>
      <c r="AW21" s="7"/>
      <c r="AX21" s="7"/>
      <c r="AY21" s="7"/>
      <c r="AZ21" s="7"/>
      <c r="BA21" s="7"/>
      <c r="BB21" s="7"/>
      <c r="BC21" s="7"/>
    </row>
    <row r="22" spans="1:55" ht="12.75">
      <c r="A22" s="8" t="s">
        <v>14</v>
      </c>
      <c r="B22">
        <f t="shared" si="0"/>
        <v>3</v>
      </c>
      <c r="C22" s="15">
        <f t="shared" si="1"/>
        <v>10</v>
      </c>
      <c r="D22" s="3"/>
      <c r="E22" s="8" t="s">
        <v>15</v>
      </c>
      <c r="F22">
        <f t="shared" si="2"/>
        <v>3</v>
      </c>
      <c r="G22" s="15">
        <f t="shared" si="3"/>
        <v>10</v>
      </c>
      <c r="H22" s="3"/>
      <c r="I22" s="9" t="s">
        <v>285</v>
      </c>
      <c r="J22">
        <f t="shared" si="4"/>
        <v>0</v>
      </c>
      <c r="K22" s="20">
        <f t="shared" si="5"/>
        <v>0</v>
      </c>
      <c r="L22" s="3"/>
      <c r="M22" s="22"/>
      <c r="N22" s="3"/>
      <c r="O22" s="3"/>
      <c r="P22" s="3"/>
      <c r="Q22" s="22"/>
      <c r="R22" s="3"/>
      <c r="S22" s="17"/>
      <c r="T22" s="17"/>
      <c r="U22" s="22"/>
      <c r="V22" s="69"/>
      <c r="X22" s="7"/>
      <c r="Y22" s="7"/>
      <c r="Z22" s="7"/>
      <c r="AA22" s="67"/>
      <c r="AB22" s="7"/>
      <c r="AC22" s="7"/>
      <c r="AD22" s="7"/>
      <c r="AE22" s="7"/>
      <c r="AF22" s="27"/>
      <c r="AG22" s="7"/>
      <c r="AH22" s="7"/>
      <c r="AI22" s="7"/>
      <c r="AJ22" s="7"/>
      <c r="AK22" s="68"/>
      <c r="AL22" s="7"/>
      <c r="AM22" s="7"/>
      <c r="AN22" s="7"/>
      <c r="AO22" s="7"/>
      <c r="AP22" s="28"/>
      <c r="AQ22" s="7"/>
      <c r="AR22" s="7"/>
      <c r="AT22" s="21"/>
      <c r="AW22" s="7"/>
      <c r="AX22" s="7"/>
      <c r="AY22" s="7"/>
      <c r="AZ22" s="7"/>
      <c r="BA22" s="7"/>
      <c r="BB22" s="7"/>
      <c r="BC22" s="7"/>
    </row>
    <row r="23" spans="1:55" ht="12.75">
      <c r="A23" s="8" t="s">
        <v>11</v>
      </c>
      <c r="B23">
        <f t="shared" si="0"/>
        <v>0</v>
      </c>
      <c r="C23" s="15">
        <f t="shared" si="1"/>
        <v>0</v>
      </c>
      <c r="D23" s="3"/>
      <c r="E23" s="8" t="s">
        <v>16</v>
      </c>
      <c r="F23">
        <f t="shared" si="2"/>
        <v>1</v>
      </c>
      <c r="G23" s="15">
        <f t="shared" si="3"/>
        <v>3.3333333333333335</v>
      </c>
      <c r="H23" s="3"/>
      <c r="I23" s="9" t="s">
        <v>284</v>
      </c>
      <c r="J23">
        <f t="shared" si="4"/>
        <v>0</v>
      </c>
      <c r="K23" s="20">
        <f t="shared" si="5"/>
        <v>0</v>
      </c>
      <c r="L23" s="3"/>
      <c r="M23" s="22"/>
      <c r="N23" s="3"/>
      <c r="O23" s="3"/>
      <c r="P23" s="3"/>
      <c r="Q23" s="22"/>
      <c r="R23" s="3"/>
      <c r="S23" s="17"/>
      <c r="T23" s="17"/>
      <c r="U23" s="22"/>
      <c r="V23" s="69"/>
      <c r="X23" s="7"/>
      <c r="Y23" s="7"/>
      <c r="Z23" s="7"/>
      <c r="AA23" s="67"/>
      <c r="AB23" s="7"/>
      <c r="AC23" s="7"/>
      <c r="AD23" s="7"/>
      <c r="AE23" s="7"/>
      <c r="AF23" s="27"/>
      <c r="AG23" s="7"/>
      <c r="AH23" s="7"/>
      <c r="AI23" s="7"/>
      <c r="AJ23" s="7"/>
      <c r="AK23" s="68"/>
      <c r="AL23" s="7"/>
      <c r="AM23" s="7"/>
      <c r="AN23" s="7"/>
      <c r="AO23" s="7"/>
      <c r="AP23" s="28"/>
      <c r="AQ23" s="7"/>
      <c r="AR23" s="7"/>
      <c r="AT23" s="21"/>
      <c r="AW23" s="7"/>
      <c r="AX23" s="7"/>
      <c r="AY23" s="7"/>
      <c r="AZ23" s="7"/>
      <c r="BA23" s="7"/>
      <c r="BB23" s="7"/>
      <c r="BC23" s="7"/>
    </row>
    <row r="24" spans="1:55" ht="12.75">
      <c r="A24" s="8" t="s">
        <v>55</v>
      </c>
      <c r="B24">
        <f t="shared" si="0"/>
        <v>0</v>
      </c>
      <c r="C24" s="15">
        <f t="shared" si="1"/>
        <v>0</v>
      </c>
      <c r="D24" s="3"/>
      <c r="E24" s="19" t="s">
        <v>24</v>
      </c>
      <c r="F24">
        <f t="shared" si="2"/>
        <v>1</v>
      </c>
      <c r="G24" s="15">
        <f t="shared" si="3"/>
        <v>3.3333333333333335</v>
      </c>
      <c r="H24" s="3"/>
      <c r="I24" s="9" t="s">
        <v>49</v>
      </c>
      <c r="J24">
        <f t="shared" si="4"/>
        <v>0</v>
      </c>
      <c r="K24" s="20">
        <f t="shared" si="5"/>
        <v>0</v>
      </c>
      <c r="L24" s="3"/>
      <c r="M24" s="22"/>
      <c r="N24" s="3"/>
      <c r="O24" s="3"/>
      <c r="P24" s="3"/>
      <c r="Q24" s="22"/>
      <c r="R24" s="3"/>
      <c r="S24" s="17"/>
      <c r="T24" s="17"/>
      <c r="U24" s="22"/>
      <c r="V24" s="69"/>
      <c r="X24" s="7"/>
      <c r="Y24" s="7"/>
      <c r="Z24" s="7"/>
      <c r="AA24" s="67"/>
      <c r="AB24" s="7"/>
      <c r="AC24" s="7"/>
      <c r="AD24" s="7"/>
      <c r="AE24" s="7"/>
      <c r="AF24" s="27"/>
      <c r="AG24" s="7"/>
      <c r="AH24" s="7"/>
      <c r="AI24" s="7"/>
      <c r="AJ24" s="7"/>
      <c r="AK24" s="68"/>
      <c r="AL24" s="7"/>
      <c r="AM24" s="7"/>
      <c r="AN24" s="7"/>
      <c r="AO24" s="7"/>
      <c r="AP24" s="28"/>
      <c r="AQ24" s="7"/>
      <c r="AR24" s="7"/>
      <c r="AT24" s="21"/>
      <c r="AW24" s="7"/>
      <c r="AX24" s="7"/>
      <c r="AY24" s="7"/>
      <c r="AZ24" s="7"/>
      <c r="BA24" s="7"/>
      <c r="BB24" s="7"/>
      <c r="BC24" s="7"/>
    </row>
    <row r="25" spans="1:55" ht="12.75">
      <c r="A25" s="8" t="s">
        <v>8</v>
      </c>
      <c r="B25">
        <f t="shared" si="0"/>
        <v>1</v>
      </c>
      <c r="C25" s="15">
        <f t="shared" si="1"/>
        <v>3.3333333333333335</v>
      </c>
      <c r="D25" s="3"/>
      <c r="E25" s="8" t="s">
        <v>17</v>
      </c>
      <c r="F25">
        <f t="shared" si="2"/>
        <v>0</v>
      </c>
      <c r="G25" s="15">
        <f t="shared" si="3"/>
        <v>0</v>
      </c>
      <c r="H25" s="3"/>
      <c r="I25" s="9" t="s">
        <v>286</v>
      </c>
      <c r="J25">
        <f t="shared" si="4"/>
        <v>0</v>
      </c>
      <c r="K25" s="20">
        <f t="shared" si="5"/>
        <v>0</v>
      </c>
      <c r="L25" s="3"/>
      <c r="M25" s="22"/>
      <c r="N25" s="3"/>
      <c r="O25" s="3"/>
      <c r="P25" s="3"/>
      <c r="Q25" s="22"/>
      <c r="R25" s="3"/>
      <c r="S25" s="17"/>
      <c r="T25" s="17"/>
      <c r="U25" s="22"/>
      <c r="V25" s="69"/>
      <c r="X25" s="7"/>
      <c r="Y25" s="7"/>
      <c r="Z25" s="7"/>
      <c r="AA25" s="67"/>
      <c r="AB25" s="7"/>
      <c r="AC25" s="7"/>
      <c r="AD25" s="7"/>
      <c r="AE25" s="7"/>
      <c r="AF25" s="27"/>
      <c r="AG25" s="7"/>
      <c r="AH25" s="7"/>
      <c r="AI25" s="7"/>
      <c r="AJ25" s="7"/>
      <c r="AK25" s="68"/>
      <c r="AL25" s="7"/>
      <c r="AM25" s="7"/>
      <c r="AN25" s="7"/>
      <c r="AO25" s="7"/>
      <c r="AP25" s="28"/>
      <c r="AQ25" s="7"/>
      <c r="AR25" s="7"/>
      <c r="AT25" s="21"/>
      <c r="AW25" s="7"/>
      <c r="AX25" s="7"/>
      <c r="AY25" s="7"/>
      <c r="AZ25" s="7"/>
      <c r="BA25" s="7"/>
      <c r="BB25" s="7"/>
      <c r="BC25" s="7"/>
    </row>
    <row r="26" spans="1:55" ht="12.75">
      <c r="A26" s="8" t="s">
        <v>5</v>
      </c>
      <c r="B26">
        <f t="shared" si="0"/>
        <v>0</v>
      </c>
      <c r="C26" s="15">
        <f t="shared" si="1"/>
        <v>0</v>
      </c>
      <c r="D26" s="3"/>
      <c r="E26" s="8" t="s">
        <v>18</v>
      </c>
      <c r="F26">
        <f t="shared" si="2"/>
        <v>0</v>
      </c>
      <c r="G26" s="15">
        <f t="shared" si="3"/>
        <v>0</v>
      </c>
      <c r="H26" s="3"/>
      <c r="I26" s="1"/>
      <c r="J26" s="3"/>
      <c r="K26" s="86"/>
      <c r="L26" s="3"/>
      <c r="M26" s="22"/>
      <c r="N26" s="3"/>
      <c r="O26" s="3"/>
      <c r="P26" s="3"/>
      <c r="Q26" s="22"/>
      <c r="R26" s="3"/>
      <c r="S26" s="17"/>
      <c r="T26" s="17"/>
      <c r="U26" s="22"/>
      <c r="V26" s="69"/>
      <c r="X26" s="7"/>
      <c r="Y26" s="7"/>
      <c r="Z26" s="7"/>
      <c r="AA26" s="67"/>
      <c r="AB26" s="7"/>
      <c r="AC26" s="7"/>
      <c r="AD26" s="7"/>
      <c r="AE26" s="7"/>
      <c r="AF26" s="27"/>
      <c r="AG26" s="7"/>
      <c r="AH26" s="7"/>
      <c r="AI26" s="7"/>
      <c r="AJ26" s="7"/>
      <c r="AK26" s="68"/>
      <c r="AL26" s="7"/>
      <c r="AM26" s="7"/>
      <c r="AN26" s="7"/>
      <c r="AO26" s="7"/>
      <c r="AP26" s="28"/>
      <c r="AQ26" s="7"/>
      <c r="AR26" s="7"/>
      <c r="AT26" s="21"/>
      <c r="AW26" s="7"/>
      <c r="AX26" s="7"/>
      <c r="AY26" s="7"/>
      <c r="AZ26" s="7"/>
      <c r="BA26" s="7"/>
      <c r="BB26" s="7"/>
      <c r="BC26" s="7"/>
    </row>
    <row r="27" spans="1:55" ht="12.75">
      <c r="A27" s="8" t="s">
        <v>56</v>
      </c>
      <c r="B27">
        <f t="shared" si="0"/>
        <v>0</v>
      </c>
      <c r="C27" s="15">
        <f t="shared" si="1"/>
        <v>0</v>
      </c>
      <c r="D27" s="3"/>
      <c r="E27" s="19" t="s">
        <v>26</v>
      </c>
      <c r="F27">
        <f t="shared" si="2"/>
        <v>0</v>
      </c>
      <c r="G27" s="15">
        <f t="shared" si="3"/>
        <v>0</v>
      </c>
      <c r="H27" s="3"/>
      <c r="I27" s="131" t="s">
        <v>82</v>
      </c>
      <c r="J27" s="25">
        <f>SUM(J15:J26)</f>
        <v>30</v>
      </c>
      <c r="K27" s="25">
        <f>SUM(K15:K26)</f>
        <v>100</v>
      </c>
      <c r="L27" s="3"/>
      <c r="M27" s="22"/>
      <c r="N27" s="3"/>
      <c r="O27" s="3"/>
      <c r="P27" s="3"/>
      <c r="Q27" s="22"/>
      <c r="R27" s="3"/>
      <c r="S27" s="17"/>
      <c r="T27" s="17"/>
      <c r="U27" s="22"/>
      <c r="V27" s="69"/>
      <c r="X27" s="7"/>
      <c r="Y27" s="7"/>
      <c r="Z27" s="7"/>
      <c r="AA27" s="67"/>
      <c r="AB27" s="7"/>
      <c r="AC27" s="7"/>
      <c r="AD27" s="7"/>
      <c r="AE27" s="7"/>
      <c r="AF27" s="27"/>
      <c r="AG27" s="7"/>
      <c r="AH27" s="7"/>
      <c r="AI27" s="7"/>
      <c r="AJ27" s="7"/>
      <c r="AK27" s="68"/>
      <c r="AL27" s="7"/>
      <c r="AM27" s="7"/>
      <c r="AN27" s="7"/>
      <c r="AO27" s="7"/>
      <c r="AP27" s="28"/>
      <c r="AQ27" s="7"/>
      <c r="AR27" s="7"/>
      <c r="AT27" s="21"/>
      <c r="AW27" s="7"/>
      <c r="AX27" s="7"/>
      <c r="AY27" s="7"/>
      <c r="AZ27" s="7"/>
      <c r="BA27" s="7"/>
      <c r="BB27" s="7"/>
      <c r="BC27" s="7"/>
    </row>
    <row r="28" spans="1:55" ht="12.75">
      <c r="A28" s="8" t="s">
        <v>2</v>
      </c>
      <c r="B28">
        <f t="shared" si="0"/>
        <v>0</v>
      </c>
      <c r="C28" s="15">
        <f t="shared" si="1"/>
        <v>0</v>
      </c>
      <c r="D28" s="3"/>
      <c r="E28" s="8" t="s">
        <v>19</v>
      </c>
      <c r="F28">
        <f t="shared" si="2"/>
        <v>0</v>
      </c>
      <c r="G28" s="15">
        <f t="shared" si="3"/>
        <v>0</v>
      </c>
      <c r="H28" s="3"/>
      <c r="I28" s="64"/>
      <c r="J28" s="3"/>
      <c r="K28" s="22"/>
      <c r="L28" s="3"/>
      <c r="M28" s="22"/>
      <c r="N28" s="3"/>
      <c r="O28" s="3"/>
      <c r="P28" s="3"/>
      <c r="Q28" s="22"/>
      <c r="R28" s="3"/>
      <c r="S28" s="17"/>
      <c r="T28" s="17"/>
      <c r="U28" s="22"/>
      <c r="V28" s="69"/>
      <c r="X28" s="7"/>
      <c r="Y28" s="7"/>
      <c r="Z28" s="7"/>
      <c r="AA28" s="67"/>
      <c r="AB28" s="7"/>
      <c r="AC28" s="7"/>
      <c r="AD28" s="7"/>
      <c r="AE28" s="7"/>
      <c r="AF28" s="27"/>
      <c r="AG28" s="7"/>
      <c r="AH28" s="7"/>
      <c r="AI28" s="7"/>
      <c r="AJ28" s="7"/>
      <c r="AK28" s="68"/>
      <c r="AL28" s="7"/>
      <c r="AM28" s="7"/>
      <c r="AN28" s="7"/>
      <c r="AO28" s="7"/>
      <c r="AP28" s="28"/>
      <c r="AQ28" s="7"/>
      <c r="AR28" s="7"/>
      <c r="AT28" s="21"/>
      <c r="AW28" s="7"/>
      <c r="AX28" s="7"/>
      <c r="AY28" s="7"/>
      <c r="AZ28" s="7"/>
      <c r="BA28" s="7"/>
      <c r="BB28" s="7"/>
      <c r="BC28" s="7"/>
    </row>
    <row r="29" spans="1:55" ht="12.75">
      <c r="A29" s="3"/>
      <c r="B29" s="3"/>
      <c r="C29" s="3"/>
      <c r="D29" s="3"/>
      <c r="E29" s="3"/>
      <c r="F29" s="3"/>
      <c r="G29" s="3"/>
      <c r="H29" s="3"/>
      <c r="I29" s="64"/>
      <c r="J29" s="3"/>
      <c r="K29" s="22"/>
      <c r="L29" s="3"/>
      <c r="M29" s="22"/>
      <c r="N29" s="3"/>
      <c r="O29" s="3"/>
      <c r="P29" s="3"/>
      <c r="Q29" s="22"/>
      <c r="R29" s="3"/>
      <c r="S29" s="17"/>
      <c r="T29" s="17"/>
      <c r="U29" s="22"/>
      <c r="V29" s="69"/>
      <c r="X29" s="7"/>
      <c r="Y29" s="7"/>
      <c r="Z29" s="7"/>
      <c r="AA29" s="67"/>
      <c r="AB29" s="7"/>
      <c r="AC29" s="7"/>
      <c r="AD29" s="7"/>
      <c r="AE29" s="7"/>
      <c r="AF29" s="27"/>
      <c r="AG29" s="7"/>
      <c r="AH29" s="7"/>
      <c r="AI29" s="7"/>
      <c r="AJ29" s="7"/>
      <c r="AK29" s="68"/>
      <c r="AL29" s="7"/>
      <c r="AM29" s="7"/>
      <c r="AN29" s="7"/>
      <c r="AO29" s="7"/>
      <c r="AP29" s="28"/>
      <c r="AQ29" s="7"/>
      <c r="AR29" s="7"/>
      <c r="AT29" s="21"/>
      <c r="AW29" s="7"/>
      <c r="AX29" s="7"/>
      <c r="AY29" s="7"/>
      <c r="AZ29" s="7"/>
      <c r="BA29" s="7"/>
      <c r="BB29" s="7"/>
      <c r="BC29" s="7"/>
    </row>
    <row r="30" spans="1:55" ht="12.75">
      <c r="A30" s="8" t="s">
        <v>84</v>
      </c>
      <c r="B30" s="25">
        <f>SUM(B14:B29)</f>
        <v>30</v>
      </c>
      <c r="C30" s="39">
        <f>SUM(C14:C29)</f>
        <v>100</v>
      </c>
      <c r="D30" s="3"/>
      <c r="E30" s="8" t="s">
        <v>84</v>
      </c>
      <c r="F30" s="25">
        <f>SUM(F14:F29)</f>
        <v>30</v>
      </c>
      <c r="G30" s="39">
        <f>SUM(G14:G29)</f>
        <v>100</v>
      </c>
      <c r="H30" s="3"/>
      <c r="I30" s="64"/>
      <c r="J30" s="3"/>
      <c r="K30" s="22"/>
      <c r="L30" s="3"/>
      <c r="M30" s="22"/>
      <c r="N30" s="3"/>
      <c r="O30" s="3"/>
      <c r="P30" s="3"/>
      <c r="Q30" s="22"/>
      <c r="R30" s="3"/>
      <c r="S30" s="17"/>
      <c r="T30" s="17"/>
      <c r="U30" s="22"/>
      <c r="V30" s="69"/>
      <c r="X30" s="7"/>
      <c r="Y30" s="7"/>
      <c r="Z30" s="7"/>
      <c r="AA30" s="67"/>
      <c r="AB30" s="7"/>
      <c r="AC30" s="7"/>
      <c r="AD30" s="7"/>
      <c r="AE30" s="7"/>
      <c r="AF30" s="27"/>
      <c r="AG30" s="7"/>
      <c r="AH30" s="7"/>
      <c r="AI30" s="7"/>
      <c r="AJ30" s="7"/>
      <c r="AK30" s="68"/>
      <c r="AL30" s="7"/>
      <c r="AM30" s="7"/>
      <c r="AN30" s="7"/>
      <c r="AO30" s="7"/>
      <c r="AP30" s="28"/>
      <c r="AQ30" s="7"/>
      <c r="AR30" s="7"/>
      <c r="AT30" s="21"/>
      <c r="AW30" s="7"/>
      <c r="AX30" s="7"/>
      <c r="AY30" s="7"/>
      <c r="AZ30" s="7"/>
      <c r="BA30" s="7"/>
      <c r="BB30" s="7"/>
      <c r="BC30" s="7"/>
    </row>
    <row r="31" spans="1:55" ht="12.75">
      <c r="A31" s="3"/>
      <c r="B31" s="3"/>
      <c r="C31" s="3"/>
      <c r="D31" s="3"/>
      <c r="E31" s="3"/>
      <c r="F31" s="3"/>
      <c r="G31" s="3"/>
      <c r="H31" s="63"/>
      <c r="I31" s="64"/>
      <c r="J31" s="3"/>
      <c r="K31" s="22"/>
      <c r="L31" s="3"/>
      <c r="M31" s="22"/>
      <c r="N31" s="3"/>
      <c r="O31" s="3"/>
      <c r="P31" s="3"/>
      <c r="Q31" s="22"/>
      <c r="R31" s="3"/>
      <c r="S31" s="17"/>
      <c r="T31" s="17"/>
      <c r="U31" s="22"/>
      <c r="V31" s="69"/>
      <c r="X31" s="7"/>
      <c r="Y31" s="7"/>
      <c r="Z31" s="7"/>
      <c r="AA31" s="67"/>
      <c r="AB31" s="7"/>
      <c r="AC31" s="7"/>
      <c r="AD31" s="7"/>
      <c r="AE31" s="7"/>
      <c r="AF31" s="27"/>
      <c r="AG31" s="7"/>
      <c r="AH31" s="7"/>
      <c r="AI31" s="7"/>
      <c r="AJ31" s="7"/>
      <c r="AK31" s="68"/>
      <c r="AL31" s="7"/>
      <c r="AM31" s="7"/>
      <c r="AN31" s="7"/>
      <c r="AO31" s="7"/>
      <c r="AP31" s="28"/>
      <c r="AQ31" s="7"/>
      <c r="AR31" s="7"/>
      <c r="AT31" s="21"/>
      <c r="AW31" s="7"/>
      <c r="AX31" s="7"/>
      <c r="AY31" s="7"/>
      <c r="AZ31" s="7"/>
      <c r="BA31" s="7"/>
      <c r="BB31" s="7"/>
      <c r="BC31" s="7"/>
    </row>
    <row r="32" spans="1:55" ht="12.75">
      <c r="A32" s="3"/>
      <c r="B32" s="3"/>
      <c r="C32" s="3"/>
      <c r="D32" s="3"/>
      <c r="E32" s="3"/>
      <c r="F32" s="3"/>
      <c r="G32" s="3"/>
      <c r="H32" s="63"/>
      <c r="I32" s="64"/>
      <c r="J32" s="3"/>
      <c r="K32" s="22"/>
      <c r="L32" s="3"/>
      <c r="M32" s="22"/>
      <c r="N32" s="3"/>
      <c r="O32" s="3"/>
      <c r="P32" s="3"/>
      <c r="Q32" s="22"/>
      <c r="R32" s="3"/>
      <c r="S32" s="17"/>
      <c r="T32" s="17"/>
      <c r="U32" s="22"/>
      <c r="V32" s="69"/>
      <c r="X32" s="7"/>
      <c r="Y32" s="7"/>
      <c r="Z32" s="7"/>
      <c r="AA32" s="67"/>
      <c r="AB32" s="7"/>
      <c r="AC32" s="7"/>
      <c r="AD32" s="7"/>
      <c r="AE32" s="7"/>
      <c r="AF32" s="27"/>
      <c r="AG32" s="7"/>
      <c r="AH32" s="7"/>
      <c r="AI32" s="7"/>
      <c r="AJ32" s="7"/>
      <c r="AK32" s="68"/>
      <c r="AL32" s="7"/>
      <c r="AM32" s="7"/>
      <c r="AN32" s="7"/>
      <c r="AO32" s="7"/>
      <c r="AP32" s="28"/>
      <c r="AQ32" s="7"/>
      <c r="AR32" s="7"/>
      <c r="AT32" s="21"/>
      <c r="AW32" s="7"/>
      <c r="AX32" s="7"/>
      <c r="AY32" s="7"/>
      <c r="AZ32" s="7"/>
      <c r="BA32" s="7"/>
      <c r="BB32" s="7"/>
      <c r="BC32" s="7"/>
    </row>
    <row r="33" spans="1:55" ht="20.25">
      <c r="A33" s="57" t="s">
        <v>128</v>
      </c>
      <c r="B33" s="3"/>
      <c r="C33" s="3"/>
      <c r="D33" s="3" t="s">
        <v>163</v>
      </c>
      <c r="E33" s="3"/>
      <c r="F33" s="3"/>
      <c r="G33" s="3"/>
      <c r="H33" s="63"/>
      <c r="I33" s="64"/>
      <c r="J33" s="3"/>
      <c r="K33" s="22"/>
      <c r="L33" s="3"/>
      <c r="M33" s="22"/>
      <c r="N33" s="3"/>
      <c r="O33" s="3"/>
      <c r="P33" s="3"/>
      <c r="Q33" s="22"/>
      <c r="R33" s="3"/>
      <c r="S33" s="17"/>
      <c r="T33" s="17"/>
      <c r="U33" s="22"/>
      <c r="V33" s="69"/>
      <c r="X33" s="7"/>
      <c r="Y33" s="7"/>
      <c r="Z33" s="7"/>
      <c r="AA33" s="67"/>
      <c r="AB33" s="7"/>
      <c r="AC33" s="7"/>
      <c r="AD33" s="7"/>
      <c r="AE33" s="7"/>
      <c r="AF33" s="27"/>
      <c r="AG33" s="7"/>
      <c r="AH33" s="7"/>
      <c r="AI33" s="7"/>
      <c r="AJ33" s="7"/>
      <c r="AK33" s="68"/>
      <c r="AL33" s="7"/>
      <c r="AM33" s="7"/>
      <c r="AN33" s="7"/>
      <c r="AO33" s="7"/>
      <c r="AP33" s="28"/>
      <c r="AQ33" s="7"/>
      <c r="AR33" s="7"/>
      <c r="AT33" s="21"/>
      <c r="AW33" s="7"/>
      <c r="AX33" s="7"/>
      <c r="AY33" s="7"/>
      <c r="AZ33" s="7"/>
      <c r="BA33" s="7"/>
      <c r="BB33" s="7"/>
      <c r="BC33" s="7"/>
    </row>
    <row r="34" spans="1:55" ht="12.75">
      <c r="A34" s="1" t="s">
        <v>164</v>
      </c>
      <c r="B34" s="3"/>
      <c r="C34" s="3"/>
      <c r="D34" s="46">
        <f>+((M40/$J$6)-$C$9*$C$10)/($D$9*$D$10)</f>
        <v>-0.20047980437960308</v>
      </c>
      <c r="E34" s="3"/>
      <c r="F34" s="3"/>
      <c r="G34" s="3"/>
      <c r="H34" s="63"/>
      <c r="I34" s="64"/>
      <c r="J34" s="3"/>
      <c r="K34" s="22"/>
      <c r="L34" s="3"/>
      <c r="M34" s="22"/>
      <c r="N34" s="3"/>
      <c r="O34" s="3"/>
      <c r="P34" s="3"/>
      <c r="Q34" s="22"/>
      <c r="R34" s="3"/>
      <c r="S34" s="17"/>
      <c r="T34" s="17"/>
      <c r="U34" s="22"/>
      <c r="V34" s="69"/>
      <c r="X34" s="7"/>
      <c r="Y34" s="7"/>
      <c r="Z34" s="7"/>
      <c r="AA34" s="67"/>
      <c r="AB34" s="7"/>
      <c r="AC34" s="7"/>
      <c r="AD34" s="7"/>
      <c r="AE34" s="7"/>
      <c r="AF34" s="27"/>
      <c r="AG34" s="7"/>
      <c r="AH34" s="7"/>
      <c r="AI34" s="7"/>
      <c r="AJ34" s="7"/>
      <c r="AK34" s="68"/>
      <c r="AL34" s="7"/>
      <c r="AM34" s="7"/>
      <c r="AN34" s="7"/>
      <c r="AO34" s="7"/>
      <c r="AP34" s="28"/>
      <c r="AQ34" s="7"/>
      <c r="AR34" s="7"/>
      <c r="AT34" s="21"/>
      <c r="AW34" s="7"/>
      <c r="AX34" s="7"/>
      <c r="AY34" s="7"/>
      <c r="AZ34" s="7"/>
      <c r="BA34" s="7"/>
      <c r="BB34" s="7"/>
      <c r="BC34" s="7"/>
    </row>
    <row r="35" spans="1:55" ht="12.75">
      <c r="A35" s="3"/>
      <c r="B35" s="3"/>
      <c r="C35" s="3"/>
      <c r="D35" s="3"/>
      <c r="E35" s="3"/>
      <c r="F35" s="3"/>
      <c r="G35" s="3"/>
      <c r="H35" s="63"/>
      <c r="I35" s="64"/>
      <c r="J35" s="3"/>
      <c r="K35" s="22"/>
      <c r="L35" s="3"/>
      <c r="M35" s="22"/>
      <c r="N35" s="3"/>
      <c r="O35" s="3"/>
      <c r="P35" s="3"/>
      <c r="Q35" s="22"/>
      <c r="R35" s="3"/>
      <c r="S35" s="17"/>
      <c r="T35" s="17"/>
      <c r="U35" s="22"/>
      <c r="V35" s="69"/>
      <c r="X35" s="7"/>
      <c r="Y35" s="7"/>
      <c r="Z35" s="7"/>
      <c r="AA35" s="67"/>
      <c r="AB35" s="7"/>
      <c r="AC35" s="7"/>
      <c r="AD35" s="7"/>
      <c r="AE35" s="7"/>
      <c r="AF35" s="27"/>
      <c r="AG35" s="7"/>
      <c r="AH35" s="7"/>
      <c r="AI35" s="7"/>
      <c r="AJ35" s="7"/>
      <c r="AK35" s="68"/>
      <c r="AL35" s="7"/>
      <c r="AM35" s="7"/>
      <c r="AN35" s="7"/>
      <c r="AO35" s="7"/>
      <c r="AP35" s="28"/>
      <c r="AQ35" s="7"/>
      <c r="AR35" s="7"/>
      <c r="AT35" s="21"/>
      <c r="AW35" s="7"/>
      <c r="AX35" s="7"/>
      <c r="AY35" s="7"/>
      <c r="AZ35" s="7"/>
      <c r="BA35" s="7"/>
      <c r="BB35" s="7"/>
      <c r="BC35" s="7"/>
    </row>
    <row r="36" spans="1:55" ht="20.25">
      <c r="A36" s="57" t="s">
        <v>94</v>
      </c>
      <c r="B36" s="3"/>
      <c r="C36" s="3"/>
      <c r="D36" s="3"/>
      <c r="E36" s="3"/>
      <c r="F36" s="3"/>
      <c r="G36" s="3"/>
      <c r="H36" s="63"/>
      <c r="I36" s="64"/>
      <c r="J36" s="3"/>
      <c r="K36" s="22"/>
      <c r="L36" s="3"/>
      <c r="M36" s="22"/>
      <c r="N36" s="3"/>
      <c r="O36" s="3"/>
      <c r="P36" s="3"/>
      <c r="Q36" s="22"/>
      <c r="R36" s="3"/>
      <c r="S36" s="17"/>
      <c r="T36" s="17"/>
      <c r="U36" s="22"/>
      <c r="V36" s="69"/>
      <c r="X36" s="7"/>
      <c r="Y36" s="7"/>
      <c r="Z36" s="7"/>
      <c r="AA36" s="67"/>
      <c r="AB36" s="7"/>
      <c r="AC36" s="7"/>
      <c r="AD36" s="7"/>
      <c r="AE36" s="7"/>
      <c r="AF36" s="27"/>
      <c r="AG36" s="7"/>
      <c r="AH36" s="7"/>
      <c r="AI36" s="7"/>
      <c r="AJ36" s="7"/>
      <c r="AK36" s="68"/>
      <c r="AL36" s="7"/>
      <c r="AM36" s="7"/>
      <c r="AN36" s="7"/>
      <c r="AO36" s="7"/>
      <c r="AP36" s="28"/>
      <c r="AQ36" s="7"/>
      <c r="AR36" s="7"/>
      <c r="AT36" s="21"/>
      <c r="AW36" s="7"/>
      <c r="AX36" s="7"/>
      <c r="AY36" s="7"/>
      <c r="AZ36" s="7"/>
      <c r="BA36" s="7"/>
      <c r="BB36" s="7"/>
      <c r="BC36" s="7"/>
    </row>
    <row r="37" spans="6:60" s="3" customFormat="1" ht="12.75">
      <c r="F37" s="1"/>
      <c r="G37" s="1"/>
      <c r="H37" s="37"/>
      <c r="I37" s="1" t="s">
        <v>103</v>
      </c>
      <c r="J37" s="1" t="s">
        <v>103</v>
      </c>
      <c r="K37" s="1"/>
      <c r="L37" s="1"/>
      <c r="M37" s="1" t="s">
        <v>162</v>
      </c>
      <c r="N37" s="1"/>
      <c r="O37" s="1"/>
      <c r="Q37" s="1"/>
      <c r="R37" s="1"/>
      <c r="S37" s="1"/>
      <c r="V37" s="31"/>
      <c r="W37" s="31"/>
      <c r="X37" s="17"/>
      <c r="Y37" s="31"/>
      <c r="Z37" s="31"/>
      <c r="AA37" s="69"/>
      <c r="AB37" s="69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8"/>
      <c r="AQ37" s="7"/>
      <c r="AR37" s="7"/>
      <c r="AS37" s="7"/>
      <c r="AT37" s="7"/>
      <c r="AU37" s="28"/>
      <c r="AV37" s="7"/>
      <c r="AW37" s="21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3"/>
      <c r="B38" s="1"/>
      <c r="C38" s="1"/>
      <c r="D38" s="1"/>
      <c r="E38" s="1"/>
      <c r="F38" s="1" t="s">
        <v>21</v>
      </c>
      <c r="G38" s="1" t="s">
        <v>27</v>
      </c>
      <c r="H38" s="1"/>
      <c r="I38" s="1" t="s">
        <v>104</v>
      </c>
      <c r="J38" s="1" t="s">
        <v>104</v>
      </c>
      <c r="K38" s="1"/>
      <c r="L38" s="1"/>
      <c r="M38" s="1" t="s">
        <v>21</v>
      </c>
      <c r="N38" s="1"/>
      <c r="O38" s="1"/>
      <c r="P38" s="3"/>
      <c r="Q38" s="1"/>
      <c r="R38" s="1"/>
      <c r="S38" s="1"/>
      <c r="T38" s="38"/>
      <c r="U38" s="38"/>
      <c r="V38" s="3"/>
      <c r="W38" s="38"/>
      <c r="X38" s="38"/>
      <c r="Y38" s="3"/>
      <c r="Z38" s="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7" t="s">
        <v>21</v>
      </c>
      <c r="AN38" s="28"/>
      <c r="AO38" s="28"/>
      <c r="AP38" s="28"/>
      <c r="AQ38" s="7"/>
      <c r="AR38" s="27" t="s">
        <v>27</v>
      </c>
      <c r="AS38" s="27"/>
      <c r="AT38" s="48"/>
      <c r="AV38" s="2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3"/>
      <c r="B39" s="1" t="s">
        <v>87</v>
      </c>
      <c r="C39" s="1" t="s">
        <v>87</v>
      </c>
      <c r="D39" s="1" t="s">
        <v>87</v>
      </c>
      <c r="E39" s="1"/>
      <c r="F39" s="1"/>
      <c r="G39" s="1"/>
      <c r="H39" s="1"/>
      <c r="I39" s="1" t="s">
        <v>105</v>
      </c>
      <c r="J39" s="1" t="s">
        <v>106</v>
      </c>
      <c r="K39" s="1"/>
      <c r="L39" s="1"/>
      <c r="M39" s="1" t="s">
        <v>165</v>
      </c>
      <c r="N39" s="1"/>
      <c r="O39" s="1"/>
      <c r="P39" s="3"/>
      <c r="Q39" s="1"/>
      <c r="R39" s="1"/>
      <c r="S39" s="1"/>
      <c r="T39" s="3"/>
      <c r="U39" s="3"/>
      <c r="V39" s="3"/>
      <c r="W39" s="3"/>
      <c r="X39" s="3"/>
      <c r="Y39" s="3"/>
      <c r="Z39" s="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5" t="e">
        <f>STDEV(E117:E144)</f>
        <v>#DIV/0!</v>
      </c>
      <c r="AN39" s="65" t="e">
        <f>STDEV(F117:F144)</f>
        <v>#DIV/0!</v>
      </c>
      <c r="AO39" s="65" t="e">
        <f>STDEV(G117:G144)</f>
        <v>#DIV/0!</v>
      </c>
      <c r="AP39" s="65" t="e">
        <f>STDEV(H117:H144)</f>
        <v>#DIV/0!</v>
      </c>
      <c r="AQ39" s="7"/>
      <c r="AR39" s="65">
        <f>STDEV(J117:J144)</f>
        <v>2.0272612953904985</v>
      </c>
      <c r="AS39" s="65" t="e">
        <f>STDEV(#REF!)</f>
        <v>#REF!</v>
      </c>
      <c r="AT39" s="65" t="e">
        <f>STDEV(AQ60:AQ75)</f>
        <v>#DIV/0!</v>
      </c>
      <c r="AU39" s="65" t="e">
        <f>STDEV(AR60:AR75)</f>
        <v>#DIV/0!</v>
      </c>
      <c r="AV39" s="21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3"/>
      <c r="B40" s="1" t="s">
        <v>88</v>
      </c>
      <c r="C40" s="1" t="s">
        <v>21</v>
      </c>
      <c r="D40" s="1" t="s">
        <v>27</v>
      </c>
      <c r="E40" s="1"/>
      <c r="F40" s="28">
        <f>SUM(F42:F71)</f>
        <v>181</v>
      </c>
      <c r="G40" s="28">
        <f>SUM(G42:G71)</f>
        <v>199</v>
      </c>
      <c r="H40" s="3"/>
      <c r="I40" s="28">
        <f>SUM(I42:I71)</f>
        <v>1209</v>
      </c>
      <c r="J40" s="28">
        <f>SUM(J42:J71)</f>
        <v>1429</v>
      </c>
      <c r="K40" s="24"/>
      <c r="L40" s="24"/>
      <c r="M40" s="28">
        <f>SUM(M42:M71)</f>
        <v>1178</v>
      </c>
      <c r="N40" s="24"/>
      <c r="O40" s="24"/>
      <c r="P40" s="3"/>
      <c r="Q40" s="24"/>
      <c r="R40" s="24"/>
      <c r="S40" s="85"/>
      <c r="T40" s="3"/>
      <c r="U40" s="3"/>
      <c r="V40" s="3"/>
      <c r="W40" s="3"/>
      <c r="X40" s="3"/>
      <c r="Y40" s="3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34"/>
      <c r="B41" s="1"/>
      <c r="C41" s="1"/>
      <c r="D41" s="1"/>
      <c r="E41" s="3"/>
      <c r="F41" s="1"/>
      <c r="G41" s="1"/>
      <c r="H41" s="3"/>
      <c r="I41" s="1"/>
      <c r="J41" s="1"/>
      <c r="K41" s="1"/>
      <c r="L41" s="1"/>
      <c r="M41" s="1"/>
      <c r="N41" s="1"/>
      <c r="O41" s="1"/>
      <c r="P41" s="3"/>
      <c r="Q41" s="24"/>
      <c r="R41" s="24"/>
      <c r="S41" s="85"/>
      <c r="T41" s="3"/>
      <c r="U41" s="3"/>
      <c r="V41" s="3"/>
      <c r="W41" s="3"/>
      <c r="X41" s="3"/>
      <c r="Y41" s="3"/>
      <c r="Z41" s="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3">
        <v>1</v>
      </c>
      <c r="B42" s="7" t="str">
        <f aca="true" t="shared" si="6" ref="B42:B71">+Q152</f>
        <v>A</v>
      </c>
      <c r="C42" s="8" t="str">
        <f aca="true" t="shared" si="7" ref="C42:C71">+Q79</f>
        <v>R+</v>
      </c>
      <c r="D42" s="8" t="str">
        <f aca="true" t="shared" si="8" ref="D42:D71">+Q115</f>
        <v>3-</v>
      </c>
      <c r="E42" s="3"/>
      <c r="F42" s="22">
        <f>MATCH(C42,Poeng!$C$2:$C$16,0)</f>
        <v>9</v>
      </c>
      <c r="G42" s="22">
        <f>MATCH(D42,Poeng!$B$2:$B$17,0)</f>
        <v>7</v>
      </c>
      <c r="H42" s="3"/>
      <c r="I42">
        <f aca="true" t="shared" si="9" ref="I42:I71">+F42*F42</f>
        <v>81</v>
      </c>
      <c r="J42" s="36">
        <f aca="true" t="shared" si="10" ref="J42:J71">+G42*G42</f>
        <v>49</v>
      </c>
      <c r="K42" s="22"/>
      <c r="L42" s="22"/>
      <c r="M42" s="36">
        <f>+F42*G42</f>
        <v>63</v>
      </c>
      <c r="N42" s="22"/>
      <c r="O42" s="22"/>
      <c r="P42" s="3"/>
      <c r="Q42" s="86"/>
      <c r="R42" s="42"/>
      <c r="S42" s="85"/>
      <c r="T42" s="3"/>
      <c r="U42" s="3"/>
      <c r="V42" s="3"/>
      <c r="W42" s="3"/>
      <c r="X42" s="3"/>
      <c r="Y42" s="3"/>
      <c r="Z42" s="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48" ht="12.75">
      <c r="A43" s="3">
        <v>2</v>
      </c>
      <c r="B43" s="7" t="str">
        <f t="shared" si="6"/>
        <v>A</v>
      </c>
      <c r="C43" s="47" t="str">
        <f t="shared" si="7"/>
        <v>R-</v>
      </c>
      <c r="D43" s="47" t="str">
        <f t="shared" si="8"/>
        <v>3-</v>
      </c>
      <c r="E43" s="3"/>
      <c r="F43" s="22">
        <f>MATCH(C43,Poeng!$C$2:$C$16,0)</f>
        <v>7</v>
      </c>
      <c r="G43" s="22">
        <f>MATCH(D43,Poeng!$B$2:$B$17,0)</f>
        <v>7</v>
      </c>
      <c r="H43" s="3"/>
      <c r="I43">
        <f t="shared" si="9"/>
        <v>49</v>
      </c>
      <c r="J43" s="36">
        <f t="shared" si="10"/>
        <v>49</v>
      </c>
      <c r="K43" s="22"/>
      <c r="L43" s="22"/>
      <c r="M43" s="36">
        <f aca="true" t="shared" si="11" ref="M43:M71">+F43*G43</f>
        <v>49</v>
      </c>
      <c r="N43" s="22"/>
      <c r="O43" s="22"/>
      <c r="P43" s="31"/>
      <c r="Q43" s="86"/>
      <c r="R43" s="42"/>
      <c r="S43" s="85"/>
      <c r="T43" s="3"/>
      <c r="U43" s="3"/>
      <c r="V43" s="3"/>
      <c r="W43" s="3"/>
      <c r="X43" s="3"/>
      <c r="Y43" s="3"/>
      <c r="Z43" s="3"/>
      <c r="AA43" s="7"/>
      <c r="AB43" s="7"/>
      <c r="AS43"/>
      <c r="AT43"/>
      <c r="AU43"/>
      <c r="AV43"/>
    </row>
    <row r="44" spans="1:48" ht="12.75">
      <c r="A44" s="3">
        <v>3</v>
      </c>
      <c r="B44" s="7" t="str">
        <f t="shared" si="6"/>
        <v>D</v>
      </c>
      <c r="C44" s="47" t="str">
        <f t="shared" si="7"/>
        <v>P+</v>
      </c>
      <c r="D44" s="47" t="str">
        <f t="shared" si="8"/>
        <v>2 </v>
      </c>
      <c r="E44" s="3"/>
      <c r="F44" s="22">
        <f>MATCH(C44,Poeng!$C$2:$C$16,0)</f>
        <v>3</v>
      </c>
      <c r="G44" s="22">
        <f>MATCH(D44,Poeng!$B$2:$B$17,0)</f>
        <v>5</v>
      </c>
      <c r="H44" s="3"/>
      <c r="I44">
        <f t="shared" si="9"/>
        <v>9</v>
      </c>
      <c r="J44" s="36">
        <f t="shared" si="10"/>
        <v>25</v>
      </c>
      <c r="K44" s="22"/>
      <c r="L44" s="22"/>
      <c r="M44" s="36">
        <f t="shared" si="11"/>
        <v>15</v>
      </c>
      <c r="N44" s="22"/>
      <c r="O44" s="22"/>
      <c r="P44" s="3"/>
      <c r="Q44" s="86"/>
      <c r="R44" s="42"/>
      <c r="S44" s="85"/>
      <c r="T44" s="3"/>
      <c r="U44" s="3"/>
      <c r="V44" s="3"/>
      <c r="W44" s="3"/>
      <c r="X44" s="3"/>
      <c r="Y44" s="3"/>
      <c r="Z44" s="3"/>
      <c r="AA44" s="7"/>
      <c r="AB44" s="7"/>
      <c r="AS44"/>
      <c r="AT44"/>
      <c r="AU44"/>
      <c r="AV44"/>
    </row>
    <row r="45" spans="1:48" ht="12.75">
      <c r="A45" s="3">
        <v>4</v>
      </c>
      <c r="B45" s="7" t="str">
        <f t="shared" si="6"/>
        <v>A</v>
      </c>
      <c r="C45" s="47" t="str">
        <f t="shared" si="7"/>
        <v>O </v>
      </c>
      <c r="D45" s="47" t="str">
        <f t="shared" si="8"/>
        <v>3-</v>
      </c>
      <c r="E45" s="3"/>
      <c r="F45" s="22">
        <f>MATCH(C45,Poeng!$C$2:$C$16,0)</f>
        <v>5</v>
      </c>
      <c r="G45" s="22">
        <f>MATCH(D45,Poeng!$B$2:$B$17,0)</f>
        <v>7</v>
      </c>
      <c r="H45" s="3"/>
      <c r="I45">
        <f t="shared" si="9"/>
        <v>25</v>
      </c>
      <c r="J45" s="36">
        <f t="shared" si="10"/>
        <v>49</v>
      </c>
      <c r="K45" s="22"/>
      <c r="L45" s="22"/>
      <c r="M45" s="36">
        <f t="shared" si="11"/>
        <v>35</v>
      </c>
      <c r="N45" s="22"/>
      <c r="O45" s="22"/>
      <c r="P45" s="3"/>
      <c r="Q45" s="86"/>
      <c r="R45" s="42"/>
      <c r="S45" s="85"/>
      <c r="T45" s="3"/>
      <c r="U45" s="3"/>
      <c r="V45" s="3"/>
      <c r="W45" s="3"/>
      <c r="X45" s="3"/>
      <c r="Y45" s="3"/>
      <c r="Z45" s="3"/>
      <c r="AA45" s="7"/>
      <c r="AB45" s="7"/>
      <c r="AS45"/>
      <c r="AT45"/>
      <c r="AU45"/>
      <c r="AV45"/>
    </row>
    <row r="46" spans="1:48" ht="12.75">
      <c r="A46" s="3">
        <v>5</v>
      </c>
      <c r="B46" s="7" t="str">
        <f t="shared" si="6"/>
        <v>F</v>
      </c>
      <c r="C46" s="47" t="str">
        <f t="shared" si="7"/>
        <v>P+</v>
      </c>
      <c r="D46" s="47" t="str">
        <f t="shared" si="8"/>
        <v>3+</v>
      </c>
      <c r="E46" s="3"/>
      <c r="F46" s="22">
        <f>MATCH(C46,Poeng!$C$2:$C$16,0)</f>
        <v>3</v>
      </c>
      <c r="G46" s="22">
        <f>MATCH(D46,Poeng!$B$2:$B$17,0)</f>
        <v>9</v>
      </c>
      <c r="H46" s="3"/>
      <c r="I46">
        <f t="shared" si="9"/>
        <v>9</v>
      </c>
      <c r="J46" s="36">
        <f t="shared" si="10"/>
        <v>81</v>
      </c>
      <c r="K46" s="22"/>
      <c r="L46" s="22"/>
      <c r="M46" s="36">
        <f t="shared" si="11"/>
        <v>27</v>
      </c>
      <c r="N46" s="22"/>
      <c r="O46" s="22"/>
      <c r="P46" s="3"/>
      <c r="Q46" s="86"/>
      <c r="R46" s="42"/>
      <c r="S46" s="85"/>
      <c r="T46" s="3"/>
      <c r="U46" s="3"/>
      <c r="V46" s="3"/>
      <c r="W46" s="3"/>
      <c r="X46" s="3"/>
      <c r="Y46" s="3"/>
      <c r="Z46" s="3"/>
      <c r="AA46" s="7"/>
      <c r="AB46" s="7"/>
      <c r="AS46"/>
      <c r="AT46"/>
      <c r="AU46"/>
      <c r="AV46"/>
    </row>
    <row r="47" spans="1:48" ht="12.75">
      <c r="A47" s="3">
        <v>6</v>
      </c>
      <c r="B47" s="7" t="str">
        <f t="shared" si="6"/>
        <v>B</v>
      </c>
      <c r="C47" s="47" t="str">
        <f t="shared" si="7"/>
        <v>O+</v>
      </c>
      <c r="D47" s="47" t="str">
        <f t="shared" si="8"/>
        <v>1+</v>
      </c>
      <c r="E47" s="3"/>
      <c r="F47" s="22">
        <f>MATCH(C47,Poeng!$C$2:$C$16,0)</f>
        <v>6</v>
      </c>
      <c r="G47" s="22">
        <f>MATCH(D47,Poeng!$B$2:$B$17,0)</f>
        <v>3</v>
      </c>
      <c r="H47" s="3"/>
      <c r="I47">
        <f t="shared" si="9"/>
        <v>36</v>
      </c>
      <c r="J47" s="36">
        <f t="shared" si="10"/>
        <v>9</v>
      </c>
      <c r="K47" s="22"/>
      <c r="L47" s="22"/>
      <c r="M47" s="36">
        <f t="shared" si="11"/>
        <v>18</v>
      </c>
      <c r="N47" s="22"/>
      <c r="O47" s="22"/>
      <c r="P47" s="3"/>
      <c r="Q47" s="86"/>
      <c r="R47" s="86"/>
      <c r="S47" s="3"/>
      <c r="T47" s="3"/>
      <c r="U47" s="3"/>
      <c r="V47" s="3"/>
      <c r="W47" s="3"/>
      <c r="X47" s="3"/>
      <c r="Y47" s="3"/>
      <c r="Z47" s="3"/>
      <c r="AA47" s="7"/>
      <c r="AB47" s="7"/>
      <c r="AS47"/>
      <c r="AT47"/>
      <c r="AU47"/>
      <c r="AV47"/>
    </row>
    <row r="48" spans="1:48" ht="12.75">
      <c r="A48" s="3">
        <v>7</v>
      </c>
      <c r="B48" s="7" t="str">
        <f t="shared" si="6"/>
        <v>A</v>
      </c>
      <c r="C48" s="47" t="str">
        <f t="shared" si="7"/>
        <v>R-</v>
      </c>
      <c r="D48" s="47" t="str">
        <f t="shared" si="8"/>
        <v>2+</v>
      </c>
      <c r="E48" s="3"/>
      <c r="F48" s="22">
        <f>MATCH(C48,Poeng!$C$2:$C$16,0)</f>
        <v>7</v>
      </c>
      <c r="G48" s="22">
        <f>MATCH(D48,Poeng!$B$2:$B$17,0)</f>
        <v>6</v>
      </c>
      <c r="H48" s="3"/>
      <c r="I48">
        <f t="shared" si="9"/>
        <v>49</v>
      </c>
      <c r="J48" s="36">
        <f t="shared" si="10"/>
        <v>36</v>
      </c>
      <c r="K48" s="22"/>
      <c r="L48" s="22"/>
      <c r="M48" s="36">
        <f t="shared" si="11"/>
        <v>42</v>
      </c>
      <c r="N48" s="22"/>
      <c r="O48" s="22"/>
      <c r="P48" s="3"/>
      <c r="Q48" s="86"/>
      <c r="R48" s="86"/>
      <c r="S48" s="3"/>
      <c r="T48" s="3"/>
      <c r="U48" s="3"/>
      <c r="V48" s="3"/>
      <c r="W48" s="3"/>
      <c r="X48" s="3"/>
      <c r="Y48" s="3"/>
      <c r="Z48" s="3"/>
      <c r="AA48" s="7"/>
      <c r="AB48" s="7"/>
      <c r="AS48"/>
      <c r="AT48"/>
      <c r="AU48"/>
      <c r="AV48"/>
    </row>
    <row r="49" spans="1:48" ht="12.75">
      <c r="A49" s="3">
        <v>8</v>
      </c>
      <c r="B49" s="7" t="str">
        <f t="shared" si="6"/>
        <v>A</v>
      </c>
      <c r="C49" s="47" t="str">
        <f t="shared" si="7"/>
        <v>R-</v>
      </c>
      <c r="D49" s="47" t="str">
        <f t="shared" si="8"/>
        <v>2 </v>
      </c>
      <c r="E49" s="3"/>
      <c r="F49" s="22">
        <f>MATCH(C49,Poeng!$C$2:$C$16,0)</f>
        <v>7</v>
      </c>
      <c r="G49" s="22">
        <f>MATCH(D49,Poeng!$B$2:$B$17,0)</f>
        <v>5</v>
      </c>
      <c r="H49" s="3"/>
      <c r="I49">
        <f t="shared" si="9"/>
        <v>49</v>
      </c>
      <c r="J49" s="36">
        <f t="shared" si="10"/>
        <v>25</v>
      </c>
      <c r="K49" s="22"/>
      <c r="L49" s="22"/>
      <c r="M49" s="36">
        <f t="shared" si="11"/>
        <v>35</v>
      </c>
      <c r="N49" s="22"/>
      <c r="O49" s="22"/>
      <c r="P49" s="3"/>
      <c r="Q49" s="86"/>
      <c r="R49" s="86"/>
      <c r="S49" s="3"/>
      <c r="T49" s="3"/>
      <c r="U49" s="3"/>
      <c r="V49" s="3"/>
      <c r="W49" s="3"/>
      <c r="X49" s="3"/>
      <c r="Y49" s="3"/>
      <c r="Z49" s="3"/>
      <c r="AA49" s="7"/>
      <c r="AB49" s="7"/>
      <c r="AS49"/>
      <c r="AT49"/>
      <c r="AU49"/>
      <c r="AV49"/>
    </row>
    <row r="50" spans="1:48" ht="12.75">
      <c r="A50" s="3">
        <v>9</v>
      </c>
      <c r="B50" s="7" t="str">
        <f t="shared" si="6"/>
        <v>A</v>
      </c>
      <c r="C50" s="47" t="str">
        <f t="shared" si="7"/>
        <v>O </v>
      </c>
      <c r="D50" s="47" t="str">
        <f t="shared" si="8"/>
        <v>2+</v>
      </c>
      <c r="E50" s="3"/>
      <c r="F50" s="22">
        <f>MATCH(C50,Poeng!$C$2:$C$16,0)</f>
        <v>5</v>
      </c>
      <c r="G50" s="22">
        <f>MATCH(D50,Poeng!$B$2:$B$17,0)</f>
        <v>6</v>
      </c>
      <c r="H50" s="3"/>
      <c r="I50">
        <f t="shared" si="9"/>
        <v>25</v>
      </c>
      <c r="J50" s="36">
        <f t="shared" si="10"/>
        <v>36</v>
      </c>
      <c r="K50" s="22"/>
      <c r="L50" s="22"/>
      <c r="M50" s="36">
        <f t="shared" si="11"/>
        <v>30</v>
      </c>
      <c r="N50" s="22"/>
      <c r="O50" s="22"/>
      <c r="P50" s="3"/>
      <c r="Q50" s="86"/>
      <c r="R50" s="86"/>
      <c r="S50" s="3"/>
      <c r="T50" s="3"/>
      <c r="U50" s="3"/>
      <c r="V50" s="3"/>
      <c r="W50" s="3"/>
      <c r="X50" s="3"/>
      <c r="Y50" s="3"/>
      <c r="Z50" s="3"/>
      <c r="AA50" s="7"/>
      <c r="AB50" s="7"/>
      <c r="AS50"/>
      <c r="AT50"/>
      <c r="AU50"/>
      <c r="AV50"/>
    </row>
    <row r="51" spans="1:48" ht="12.75">
      <c r="A51" s="3">
        <v>10</v>
      </c>
      <c r="B51" s="7" t="str">
        <f t="shared" si="6"/>
        <v>A</v>
      </c>
      <c r="C51" s="47" t="str">
        <f t="shared" si="7"/>
        <v>O </v>
      </c>
      <c r="D51" s="47" t="str">
        <f t="shared" si="8"/>
        <v>3 </v>
      </c>
      <c r="E51" s="3"/>
      <c r="F51" s="22">
        <f>MATCH(C51,Poeng!$C$2:$C$16,0)</f>
        <v>5</v>
      </c>
      <c r="G51" s="22">
        <f>MATCH(D51,Poeng!$B$2:$B$17,0)</f>
        <v>8</v>
      </c>
      <c r="H51" s="3"/>
      <c r="I51">
        <f t="shared" si="9"/>
        <v>25</v>
      </c>
      <c r="J51" s="36">
        <f t="shared" si="10"/>
        <v>64</v>
      </c>
      <c r="K51" s="22"/>
      <c r="L51" s="22"/>
      <c r="M51" s="36">
        <f t="shared" si="11"/>
        <v>40</v>
      </c>
      <c r="N51" s="22"/>
      <c r="O51" s="22"/>
      <c r="P51" s="3"/>
      <c r="Q51" s="86"/>
      <c r="R51" s="86"/>
      <c r="S51" s="3"/>
      <c r="T51" s="3"/>
      <c r="U51" s="3"/>
      <c r="V51" s="3"/>
      <c r="W51" s="3"/>
      <c r="X51" s="3"/>
      <c r="Y51" s="3"/>
      <c r="Z51" s="3"/>
      <c r="AA51" s="7"/>
      <c r="AB51" s="7"/>
      <c r="AS51"/>
      <c r="AT51"/>
      <c r="AU51"/>
      <c r="AV51"/>
    </row>
    <row r="52" spans="1:48" ht="12.75">
      <c r="A52" s="3">
        <v>11</v>
      </c>
      <c r="B52" s="7" t="str">
        <f t="shared" si="6"/>
        <v>A</v>
      </c>
      <c r="C52" s="47" t="str">
        <f t="shared" si="7"/>
        <v>R-</v>
      </c>
      <c r="D52" s="47" t="str">
        <f t="shared" si="8"/>
        <v>3+</v>
      </c>
      <c r="E52" s="3"/>
      <c r="F52" s="22">
        <f>MATCH(C52,Poeng!$C$2:$C$16,0)</f>
        <v>7</v>
      </c>
      <c r="G52" s="22">
        <f>MATCH(D52,Poeng!$B$2:$B$17,0)</f>
        <v>9</v>
      </c>
      <c r="H52" s="3"/>
      <c r="I52">
        <f t="shared" si="9"/>
        <v>49</v>
      </c>
      <c r="J52" s="36">
        <f t="shared" si="10"/>
        <v>81</v>
      </c>
      <c r="K52" s="22"/>
      <c r="L52" s="22"/>
      <c r="M52" s="36">
        <f t="shared" si="11"/>
        <v>63</v>
      </c>
      <c r="N52" s="22"/>
      <c r="O52" s="22"/>
      <c r="P52" s="3"/>
      <c r="Q52" s="86"/>
      <c r="R52" s="86"/>
      <c r="S52" s="3"/>
      <c r="T52" s="3"/>
      <c r="U52" s="3"/>
      <c r="V52" s="3"/>
      <c r="W52" s="3"/>
      <c r="X52" s="3"/>
      <c r="Y52" s="3"/>
      <c r="Z52" s="3"/>
      <c r="AA52" s="7"/>
      <c r="AB52" s="7"/>
      <c r="AS52"/>
      <c r="AT52"/>
      <c r="AU52"/>
      <c r="AV52"/>
    </row>
    <row r="53" spans="1:48" ht="12.75">
      <c r="A53" s="3">
        <v>12</v>
      </c>
      <c r="B53" s="7" t="str">
        <f t="shared" si="6"/>
        <v>A</v>
      </c>
      <c r="C53" s="47" t="str">
        <f t="shared" si="7"/>
        <v>O+</v>
      </c>
      <c r="D53" s="47" t="str">
        <f t="shared" si="8"/>
        <v>3-</v>
      </c>
      <c r="E53" s="3"/>
      <c r="F53" s="22">
        <f>MATCH(C53,Poeng!$C$2:$C$16,0)</f>
        <v>6</v>
      </c>
      <c r="G53" s="22">
        <f>MATCH(D53,Poeng!$B$2:$B$17,0)</f>
        <v>7</v>
      </c>
      <c r="H53" s="3"/>
      <c r="I53">
        <f t="shared" si="9"/>
        <v>36</v>
      </c>
      <c r="J53" s="36">
        <f t="shared" si="10"/>
        <v>49</v>
      </c>
      <c r="K53" s="22"/>
      <c r="L53" s="22"/>
      <c r="M53" s="36">
        <f t="shared" si="11"/>
        <v>42</v>
      </c>
      <c r="N53" s="22"/>
      <c r="O53" s="22"/>
      <c r="P53" s="3"/>
      <c r="Q53" s="86"/>
      <c r="R53" s="86"/>
      <c r="S53" s="3"/>
      <c r="T53" s="3"/>
      <c r="U53" s="3"/>
      <c r="V53" s="3"/>
      <c r="W53" s="3"/>
      <c r="X53" s="3"/>
      <c r="Y53" s="3"/>
      <c r="Z53" s="3"/>
      <c r="AA53" s="7"/>
      <c r="AB53" s="7"/>
      <c r="AS53"/>
      <c r="AT53"/>
      <c r="AU53"/>
      <c r="AV53"/>
    </row>
    <row r="54" spans="1:48" ht="12.75">
      <c r="A54" s="3">
        <v>13</v>
      </c>
      <c r="B54" s="7" t="str">
        <f t="shared" si="6"/>
        <v>E</v>
      </c>
      <c r="C54" s="47" t="str">
        <f t="shared" si="7"/>
        <v>O-</v>
      </c>
      <c r="D54" s="47" t="str">
        <f t="shared" si="8"/>
        <v>4 </v>
      </c>
      <c r="E54" s="3"/>
      <c r="F54" s="22">
        <f>MATCH(C54,Poeng!$C$2:$C$16,0)</f>
        <v>4</v>
      </c>
      <c r="G54" s="22">
        <f>MATCH(D54,Poeng!$B$2:$B$17,0)</f>
        <v>11</v>
      </c>
      <c r="H54" s="3"/>
      <c r="I54">
        <f t="shared" si="9"/>
        <v>16</v>
      </c>
      <c r="J54" s="36">
        <f t="shared" si="10"/>
        <v>121</v>
      </c>
      <c r="K54" s="22"/>
      <c r="L54" s="22"/>
      <c r="M54" s="36">
        <f t="shared" si="11"/>
        <v>44</v>
      </c>
      <c r="N54" s="22"/>
      <c r="O54" s="22"/>
      <c r="P54" s="3"/>
      <c r="Q54" s="86"/>
      <c r="R54" s="86"/>
      <c r="S54" s="3"/>
      <c r="T54" s="3"/>
      <c r="U54" s="3"/>
      <c r="V54" s="3"/>
      <c r="W54" s="3"/>
      <c r="X54" s="3"/>
      <c r="Y54" s="3"/>
      <c r="Z54" s="3"/>
      <c r="AA54" s="7"/>
      <c r="AB54" s="7"/>
      <c r="AS54"/>
      <c r="AT54"/>
      <c r="AU54"/>
      <c r="AV54"/>
    </row>
    <row r="55" spans="1:48" ht="12.75">
      <c r="A55" s="3">
        <v>14</v>
      </c>
      <c r="B55" s="7" t="str">
        <f t="shared" si="6"/>
        <v>E</v>
      </c>
      <c r="C55" s="47" t="str">
        <f t="shared" si="7"/>
        <v>O-</v>
      </c>
      <c r="D55" s="47" t="str">
        <f t="shared" si="8"/>
        <v>3+</v>
      </c>
      <c r="E55" s="3"/>
      <c r="F55" s="22">
        <f>MATCH(C55,Poeng!$C$2:$C$16,0)</f>
        <v>4</v>
      </c>
      <c r="G55" s="22">
        <f>MATCH(D55,Poeng!$B$2:$B$17,0)</f>
        <v>9</v>
      </c>
      <c r="H55" s="3"/>
      <c r="I55">
        <f t="shared" si="9"/>
        <v>16</v>
      </c>
      <c r="J55" s="36">
        <f t="shared" si="10"/>
        <v>81</v>
      </c>
      <c r="K55" s="22"/>
      <c r="L55" s="22"/>
      <c r="M55" s="36">
        <f t="shared" si="11"/>
        <v>36</v>
      </c>
      <c r="N55" s="22"/>
      <c r="O55" s="22"/>
      <c r="P55" s="3"/>
      <c r="Q55" s="86"/>
      <c r="R55" s="86"/>
      <c r="S55" s="3"/>
      <c r="T55" s="3"/>
      <c r="U55" s="3"/>
      <c r="V55" s="3"/>
      <c r="W55" s="3"/>
      <c r="X55" s="3"/>
      <c r="Y55" s="3"/>
      <c r="Z55" s="3"/>
      <c r="AA55" s="7"/>
      <c r="AB55" s="7"/>
      <c r="AS55"/>
      <c r="AT55"/>
      <c r="AU55"/>
      <c r="AV55"/>
    </row>
    <row r="56" spans="1:48" ht="12.75">
      <c r="A56" s="3">
        <v>15</v>
      </c>
      <c r="B56" s="7" t="str">
        <f t="shared" si="6"/>
        <v>A</v>
      </c>
      <c r="C56" s="47" t="str">
        <f t="shared" si="7"/>
        <v>R+</v>
      </c>
      <c r="D56" s="47" t="str">
        <f t="shared" si="8"/>
        <v>3-</v>
      </c>
      <c r="E56" s="3"/>
      <c r="F56" s="22">
        <f>MATCH(C56,Poeng!$C$2:$C$16,0)</f>
        <v>9</v>
      </c>
      <c r="G56" s="22">
        <f>MATCH(D56,Poeng!$B$2:$B$17,0)</f>
        <v>7</v>
      </c>
      <c r="H56" s="3"/>
      <c r="I56">
        <f t="shared" si="9"/>
        <v>81</v>
      </c>
      <c r="J56" s="36">
        <f t="shared" si="10"/>
        <v>49</v>
      </c>
      <c r="K56" s="22"/>
      <c r="L56" s="22"/>
      <c r="M56" s="36">
        <f t="shared" si="11"/>
        <v>63</v>
      </c>
      <c r="N56" s="22"/>
      <c r="O56" s="22"/>
      <c r="P56" s="3"/>
      <c r="Q56" s="86"/>
      <c r="R56" s="86"/>
      <c r="S56" s="3"/>
      <c r="T56" s="3"/>
      <c r="U56" s="3"/>
      <c r="V56" s="3"/>
      <c r="W56" s="3"/>
      <c r="X56" s="3"/>
      <c r="Y56" s="3"/>
      <c r="Z56" s="3"/>
      <c r="AA56" s="7"/>
      <c r="AB56" s="7"/>
      <c r="AS56"/>
      <c r="AT56"/>
      <c r="AU56"/>
      <c r="AV56"/>
    </row>
    <row r="57" spans="1:48" ht="12.75">
      <c r="A57" s="3">
        <v>16</v>
      </c>
      <c r="B57" s="7" t="str">
        <f t="shared" si="6"/>
        <v>A</v>
      </c>
      <c r="C57" s="47" t="str">
        <f t="shared" si="7"/>
        <v>R+</v>
      </c>
      <c r="D57" s="47" t="str">
        <f t="shared" si="8"/>
        <v>2+</v>
      </c>
      <c r="E57" s="3"/>
      <c r="F57" s="22">
        <f>MATCH(C57,Poeng!$C$2:$C$16,0)</f>
        <v>9</v>
      </c>
      <c r="G57" s="22">
        <f>MATCH(D57,Poeng!$B$2:$B$17,0)</f>
        <v>6</v>
      </c>
      <c r="H57" s="3"/>
      <c r="I57">
        <f t="shared" si="9"/>
        <v>81</v>
      </c>
      <c r="J57" s="36">
        <f t="shared" si="10"/>
        <v>36</v>
      </c>
      <c r="K57" s="22"/>
      <c r="L57" s="22"/>
      <c r="M57" s="36">
        <f t="shared" si="11"/>
        <v>54</v>
      </c>
      <c r="N57" s="22"/>
      <c r="O57" s="22"/>
      <c r="P57" s="3"/>
      <c r="Q57" s="86"/>
      <c r="R57" s="86"/>
      <c r="S57" s="3"/>
      <c r="T57" s="3"/>
      <c r="U57" s="3"/>
      <c r="V57" s="3"/>
      <c r="W57" s="3"/>
      <c r="X57" s="3"/>
      <c r="Y57" s="3"/>
      <c r="Z57" s="3"/>
      <c r="AA57" s="7"/>
      <c r="AB57" s="7"/>
      <c r="AS57"/>
      <c r="AT57"/>
      <c r="AU57"/>
      <c r="AV57"/>
    </row>
    <row r="58" spans="1:48" ht="12.75">
      <c r="A58" s="3">
        <v>17</v>
      </c>
      <c r="B58" s="7" t="str">
        <f t="shared" si="6"/>
        <v>A</v>
      </c>
      <c r="C58" s="47" t="str">
        <f t="shared" si="7"/>
        <v>R-</v>
      </c>
      <c r="D58" s="47" t="str">
        <f t="shared" si="8"/>
        <v>2+</v>
      </c>
      <c r="E58" s="3"/>
      <c r="F58" s="22">
        <f>MATCH(C58,Poeng!$C$2:$C$16,0)</f>
        <v>7</v>
      </c>
      <c r="G58" s="22">
        <f>MATCH(D58,Poeng!$B$2:$B$17,0)</f>
        <v>6</v>
      </c>
      <c r="H58" s="3"/>
      <c r="I58">
        <f t="shared" si="9"/>
        <v>49</v>
      </c>
      <c r="J58" s="36">
        <f t="shared" si="10"/>
        <v>36</v>
      </c>
      <c r="K58" s="22"/>
      <c r="L58" s="22"/>
      <c r="M58" s="36">
        <f t="shared" si="11"/>
        <v>42</v>
      </c>
      <c r="N58" s="22"/>
      <c r="O58" s="22"/>
      <c r="P58" s="3"/>
      <c r="Q58" s="86"/>
      <c r="R58" s="86"/>
      <c r="S58" s="3"/>
      <c r="T58" s="3"/>
      <c r="U58" s="3"/>
      <c r="V58" s="3"/>
      <c r="W58" s="3"/>
      <c r="X58" s="3"/>
      <c r="Y58" s="3"/>
      <c r="Z58" s="3"/>
      <c r="AA58" s="7"/>
      <c r="AB58" s="7"/>
      <c r="AS58"/>
      <c r="AT58"/>
      <c r="AU58"/>
      <c r="AV58"/>
    </row>
    <row r="59" spans="1:48" ht="12.75">
      <c r="A59" s="3">
        <v>18</v>
      </c>
      <c r="B59" s="7" t="str">
        <f t="shared" si="6"/>
        <v>A</v>
      </c>
      <c r="C59" s="47" t="str">
        <f t="shared" si="7"/>
        <v>O </v>
      </c>
      <c r="D59" s="47" t="str">
        <f t="shared" si="8"/>
        <v>2+</v>
      </c>
      <c r="E59" s="3"/>
      <c r="F59" s="22">
        <f>MATCH(C59,Poeng!$C$2:$C$16,0)</f>
        <v>5</v>
      </c>
      <c r="G59" s="22">
        <f>MATCH(D59,Poeng!$B$2:$B$17,0)</f>
        <v>6</v>
      </c>
      <c r="H59" s="3"/>
      <c r="I59">
        <f t="shared" si="9"/>
        <v>25</v>
      </c>
      <c r="J59" s="36">
        <f t="shared" si="10"/>
        <v>36</v>
      </c>
      <c r="K59" s="22"/>
      <c r="L59" s="22"/>
      <c r="M59" s="36">
        <f t="shared" si="11"/>
        <v>30</v>
      </c>
      <c r="N59" s="22"/>
      <c r="O59" s="22"/>
      <c r="P59" s="3"/>
      <c r="Q59" s="86"/>
      <c r="R59" s="86"/>
      <c r="S59" s="3"/>
      <c r="T59" s="3"/>
      <c r="U59" s="3"/>
      <c r="V59" s="3"/>
      <c r="W59" s="3"/>
      <c r="X59" s="3"/>
      <c r="Y59" s="3"/>
      <c r="Z59" s="3"/>
      <c r="AA59" s="7"/>
      <c r="AB59" s="7"/>
      <c r="AS59"/>
      <c r="AT59"/>
      <c r="AU59"/>
      <c r="AV59"/>
    </row>
    <row r="60" spans="1:48" ht="12.75">
      <c r="A60" s="3">
        <v>19</v>
      </c>
      <c r="B60" s="7" t="str">
        <f t="shared" si="6"/>
        <v>A</v>
      </c>
      <c r="C60" s="47" t="str">
        <f t="shared" si="7"/>
        <v>R </v>
      </c>
      <c r="D60" s="47" t="str">
        <f t="shared" si="8"/>
        <v>2+</v>
      </c>
      <c r="E60" s="3"/>
      <c r="F60" s="22">
        <f>MATCH(C60,Poeng!$C$2:$C$16,0)</f>
        <v>8</v>
      </c>
      <c r="G60" s="22">
        <f>MATCH(D60,Poeng!$B$2:$B$17,0)</f>
        <v>6</v>
      </c>
      <c r="H60" s="3"/>
      <c r="I60">
        <f t="shared" si="9"/>
        <v>64</v>
      </c>
      <c r="J60" s="36">
        <f t="shared" si="10"/>
        <v>36</v>
      </c>
      <c r="K60" s="22"/>
      <c r="L60" s="22"/>
      <c r="M60" s="36">
        <f t="shared" si="11"/>
        <v>48</v>
      </c>
      <c r="N60" s="22"/>
      <c r="O60" s="22"/>
      <c r="P60" s="3"/>
      <c r="Q60" s="86"/>
      <c r="R60" s="86"/>
      <c r="S60" s="3"/>
      <c r="T60" s="3"/>
      <c r="U60" s="3"/>
      <c r="V60" s="3"/>
      <c r="W60" s="3"/>
      <c r="X60" s="3"/>
      <c r="Y60" s="3"/>
      <c r="Z60" s="3"/>
      <c r="AA60" s="7"/>
      <c r="AB60" s="7"/>
      <c r="AS60"/>
      <c r="AT60"/>
      <c r="AU60"/>
      <c r="AV60"/>
    </row>
    <row r="61" spans="1:48" ht="12.75">
      <c r="A61" s="3">
        <v>20</v>
      </c>
      <c r="B61" s="7" t="str">
        <f t="shared" si="6"/>
        <v>E</v>
      </c>
      <c r="C61" s="47" t="str">
        <f t="shared" si="7"/>
        <v>P+</v>
      </c>
      <c r="D61" s="47" t="str">
        <f t="shared" si="8"/>
        <v>1+</v>
      </c>
      <c r="E61" s="3"/>
      <c r="F61" s="22">
        <f>MATCH(C61,Poeng!$C$2:$C$16,0)</f>
        <v>3</v>
      </c>
      <c r="G61" s="22">
        <f>MATCH(D61,Poeng!$B$2:$B$17,0)</f>
        <v>3</v>
      </c>
      <c r="H61" s="3"/>
      <c r="I61">
        <f t="shared" si="9"/>
        <v>9</v>
      </c>
      <c r="J61" s="36">
        <f t="shared" si="10"/>
        <v>9</v>
      </c>
      <c r="K61" s="22"/>
      <c r="L61" s="22"/>
      <c r="M61" s="36">
        <f t="shared" si="11"/>
        <v>9</v>
      </c>
      <c r="N61" s="22"/>
      <c r="O61" s="22"/>
      <c r="P61" s="3"/>
      <c r="Q61" s="86"/>
      <c r="R61" s="86"/>
      <c r="S61" s="3"/>
      <c r="T61" s="3"/>
      <c r="U61" s="3"/>
      <c r="V61" s="3"/>
      <c r="W61" s="3"/>
      <c r="X61" s="3"/>
      <c r="Y61" s="3"/>
      <c r="Z61" s="3"/>
      <c r="AA61" s="7"/>
      <c r="AB61" s="7"/>
      <c r="AS61"/>
      <c r="AT61"/>
      <c r="AU61"/>
      <c r="AV61"/>
    </row>
    <row r="62" spans="1:48" ht="12.75">
      <c r="A62" s="3">
        <v>21</v>
      </c>
      <c r="B62" s="7" t="str">
        <f t="shared" si="6"/>
        <v>E</v>
      </c>
      <c r="C62" s="47" t="str">
        <f t="shared" si="7"/>
        <v>O-</v>
      </c>
      <c r="D62" s="47" t="str">
        <f t="shared" si="8"/>
        <v>2-</v>
      </c>
      <c r="E62" s="3"/>
      <c r="F62" s="22">
        <f>MATCH(C62,Poeng!$C$2:$C$16,0)</f>
        <v>4</v>
      </c>
      <c r="G62" s="22">
        <f>MATCH(D62,Poeng!$B$2:$B$17,0)</f>
        <v>4</v>
      </c>
      <c r="H62" s="3"/>
      <c r="I62">
        <f t="shared" si="9"/>
        <v>16</v>
      </c>
      <c r="J62" s="36">
        <f t="shared" si="10"/>
        <v>16</v>
      </c>
      <c r="K62" s="22"/>
      <c r="L62" s="22"/>
      <c r="M62" s="36">
        <f t="shared" si="11"/>
        <v>16</v>
      </c>
      <c r="N62" s="22"/>
      <c r="O62" s="22"/>
      <c r="P62" s="3"/>
      <c r="Q62" s="86"/>
      <c r="R62" s="86"/>
      <c r="S62" s="3"/>
      <c r="T62" s="3"/>
      <c r="U62" s="3"/>
      <c r="V62" s="3"/>
      <c r="W62" s="3"/>
      <c r="X62" s="3"/>
      <c r="Y62" s="3"/>
      <c r="Z62" s="3"/>
      <c r="AA62" s="7"/>
      <c r="AB62" s="7"/>
      <c r="AS62"/>
      <c r="AT62"/>
      <c r="AU62"/>
      <c r="AV62"/>
    </row>
    <row r="63" spans="1:48" ht="12.75">
      <c r="A63" s="3">
        <v>22</v>
      </c>
      <c r="B63" s="7" t="str">
        <f t="shared" si="6"/>
        <v>B</v>
      </c>
      <c r="C63" s="47" t="str">
        <f t="shared" si="7"/>
        <v>U+</v>
      </c>
      <c r="D63" s="47" t="str">
        <f t="shared" si="8"/>
        <v>1+</v>
      </c>
      <c r="E63" s="3"/>
      <c r="F63" s="22">
        <f>MATCH(C63,Poeng!$C$2:$C$16,0)</f>
        <v>12</v>
      </c>
      <c r="G63" s="22">
        <f>MATCH(D63,Poeng!$B$2:$B$17,0)</f>
        <v>3</v>
      </c>
      <c r="H63" s="3"/>
      <c r="I63">
        <f t="shared" si="9"/>
        <v>144</v>
      </c>
      <c r="J63" s="36">
        <f t="shared" si="10"/>
        <v>9</v>
      </c>
      <c r="K63" s="22"/>
      <c r="L63" s="22"/>
      <c r="M63" s="36">
        <f t="shared" si="11"/>
        <v>36</v>
      </c>
      <c r="N63" s="22"/>
      <c r="O63" s="22"/>
      <c r="P63" s="3"/>
      <c r="Q63" s="86"/>
      <c r="R63" s="86"/>
      <c r="S63" s="3"/>
      <c r="T63" s="3"/>
      <c r="U63" s="3"/>
      <c r="V63" s="3"/>
      <c r="W63" s="3"/>
      <c r="X63" s="3"/>
      <c r="Y63" s="3"/>
      <c r="Z63" s="3"/>
      <c r="AA63" s="7"/>
      <c r="AB63" s="7"/>
      <c r="AS63"/>
      <c r="AT63"/>
      <c r="AU63"/>
      <c r="AV63"/>
    </row>
    <row r="64" spans="1:48" ht="12.75">
      <c r="A64" s="3">
        <v>23</v>
      </c>
      <c r="B64" s="7" t="str">
        <f t="shared" si="6"/>
        <v>A</v>
      </c>
      <c r="C64" s="47" t="str">
        <f t="shared" si="7"/>
        <v>O+</v>
      </c>
      <c r="D64" s="47" t="str">
        <f t="shared" si="8"/>
        <v>3-</v>
      </c>
      <c r="E64" s="3"/>
      <c r="F64" s="22">
        <f>MATCH(C64,Poeng!$C$2:$C$16,0)</f>
        <v>6</v>
      </c>
      <c r="G64" s="22">
        <f>MATCH(D64,Poeng!$B$2:$B$17,0)</f>
        <v>7</v>
      </c>
      <c r="H64" s="3"/>
      <c r="I64">
        <f t="shared" si="9"/>
        <v>36</v>
      </c>
      <c r="J64" s="36">
        <f t="shared" si="10"/>
        <v>49</v>
      </c>
      <c r="K64" s="22"/>
      <c r="L64" s="22"/>
      <c r="M64" s="36">
        <f t="shared" si="11"/>
        <v>42</v>
      </c>
      <c r="N64" s="22"/>
      <c r="O64" s="22"/>
      <c r="P64" s="3"/>
      <c r="Q64" s="86"/>
      <c r="R64" s="86"/>
      <c r="S64" s="3"/>
      <c r="T64" s="3"/>
      <c r="U64" s="3"/>
      <c r="V64" s="3"/>
      <c r="W64" s="3"/>
      <c r="X64" s="3"/>
      <c r="Y64" s="3"/>
      <c r="Z64" s="3"/>
      <c r="AA64" s="7"/>
      <c r="AB64" s="7"/>
      <c r="AS64"/>
      <c r="AT64"/>
      <c r="AU64"/>
      <c r="AV64"/>
    </row>
    <row r="65" spans="1:48" ht="12.75">
      <c r="A65" s="3">
        <v>24</v>
      </c>
      <c r="B65" s="7" t="str">
        <f t="shared" si="6"/>
        <v>A</v>
      </c>
      <c r="C65" s="47" t="str">
        <f t="shared" si="7"/>
        <v>O </v>
      </c>
      <c r="D65" s="47" t="str">
        <f t="shared" si="8"/>
        <v>2+</v>
      </c>
      <c r="E65" s="3"/>
      <c r="F65" s="22">
        <f>MATCH(C65,Poeng!$C$2:$C$16,0)</f>
        <v>5</v>
      </c>
      <c r="G65" s="22">
        <f>MATCH(D65,Poeng!$B$2:$B$17,0)</f>
        <v>6</v>
      </c>
      <c r="H65" s="3"/>
      <c r="I65">
        <f t="shared" si="9"/>
        <v>25</v>
      </c>
      <c r="J65" s="36">
        <f t="shared" si="10"/>
        <v>36</v>
      </c>
      <c r="K65" s="22"/>
      <c r="L65" s="22"/>
      <c r="M65" s="36">
        <f t="shared" si="11"/>
        <v>30</v>
      </c>
      <c r="N65" s="22"/>
      <c r="O65" s="22"/>
      <c r="P65" s="3"/>
      <c r="Q65" s="86"/>
      <c r="R65" s="86"/>
      <c r="S65" s="3"/>
      <c r="T65" s="3"/>
      <c r="U65" s="3"/>
      <c r="V65" s="3"/>
      <c r="W65" s="3"/>
      <c r="X65" s="3"/>
      <c r="Y65" s="3"/>
      <c r="Z65" s="3"/>
      <c r="AA65" s="7"/>
      <c r="AB65" s="7"/>
      <c r="AS65"/>
      <c r="AT65"/>
      <c r="AU65"/>
      <c r="AV65"/>
    </row>
    <row r="66" spans="1:48" ht="12.75">
      <c r="A66" s="3">
        <v>25</v>
      </c>
      <c r="B66" s="7" t="str">
        <f t="shared" si="6"/>
        <v>D</v>
      </c>
      <c r="C66" s="47" t="str">
        <f t="shared" si="7"/>
        <v>O+</v>
      </c>
      <c r="D66" s="47" t="str">
        <f t="shared" si="8"/>
        <v>4-</v>
      </c>
      <c r="E66" s="3"/>
      <c r="F66" s="22">
        <f>MATCH(C66,Poeng!$C$2:$C$16,0)</f>
        <v>6</v>
      </c>
      <c r="G66" s="22">
        <f>MATCH(D66,Poeng!$B$2:$B$17,0)</f>
        <v>10</v>
      </c>
      <c r="H66" s="3"/>
      <c r="I66">
        <f t="shared" si="9"/>
        <v>36</v>
      </c>
      <c r="J66" s="36">
        <f t="shared" si="10"/>
        <v>100</v>
      </c>
      <c r="K66" s="22"/>
      <c r="L66" s="22"/>
      <c r="M66" s="36">
        <f t="shared" si="11"/>
        <v>60</v>
      </c>
      <c r="N66" s="22"/>
      <c r="O66" s="22"/>
      <c r="P66" s="3"/>
      <c r="Q66" s="86"/>
      <c r="R66" s="86"/>
      <c r="S66" s="3"/>
      <c r="T66" s="3"/>
      <c r="U66" s="3"/>
      <c r="V66" s="3"/>
      <c r="W66" s="3"/>
      <c r="X66" s="3"/>
      <c r="Y66" s="3"/>
      <c r="Z66" s="3"/>
      <c r="AA66" s="7"/>
      <c r="AB66" s="7"/>
      <c r="AS66"/>
      <c r="AT66"/>
      <c r="AU66"/>
      <c r="AV66"/>
    </row>
    <row r="67" spans="1:48" ht="12.75">
      <c r="A67" s="3">
        <v>26</v>
      </c>
      <c r="B67" s="7" t="str">
        <f t="shared" si="6"/>
        <v>A</v>
      </c>
      <c r="C67" s="47" t="str">
        <f t="shared" si="7"/>
        <v>O+</v>
      </c>
      <c r="D67" s="47" t="str">
        <f t="shared" si="8"/>
        <v>2+</v>
      </c>
      <c r="E67" s="3"/>
      <c r="F67" s="22">
        <f>MATCH(C67,Poeng!$C$2:$C$16,0)</f>
        <v>6</v>
      </c>
      <c r="G67" s="22">
        <f>MATCH(D67,Poeng!$B$2:$B$17,0)</f>
        <v>6</v>
      </c>
      <c r="H67" s="3"/>
      <c r="I67">
        <f t="shared" si="9"/>
        <v>36</v>
      </c>
      <c r="J67" s="36">
        <f t="shared" si="10"/>
        <v>36</v>
      </c>
      <c r="K67" s="22"/>
      <c r="L67" s="22"/>
      <c r="M67" s="36">
        <f t="shared" si="11"/>
        <v>36</v>
      </c>
      <c r="N67" s="22"/>
      <c r="O67" s="22"/>
      <c r="P67" s="3"/>
      <c r="Q67" s="86"/>
      <c r="R67" s="86"/>
      <c r="S67" s="3"/>
      <c r="T67" s="3"/>
      <c r="U67" s="3"/>
      <c r="V67" s="3"/>
      <c r="W67" s="3"/>
      <c r="X67" s="3"/>
      <c r="Y67" s="3"/>
      <c r="Z67" s="3"/>
      <c r="AA67" s="7"/>
      <c r="AB67" s="7"/>
      <c r="AS67"/>
      <c r="AT67"/>
      <c r="AU67"/>
      <c r="AV67"/>
    </row>
    <row r="68" spans="1:48" ht="12.75">
      <c r="A68" s="3">
        <v>27</v>
      </c>
      <c r="B68" s="7" t="str">
        <f t="shared" si="6"/>
        <v>A</v>
      </c>
      <c r="C68" s="47" t="str">
        <f t="shared" si="7"/>
        <v>O+</v>
      </c>
      <c r="D68" s="47" t="str">
        <f t="shared" si="8"/>
        <v>3 </v>
      </c>
      <c r="E68" s="3"/>
      <c r="F68" s="22">
        <f>MATCH(C68,Poeng!$C$2:$C$16,0)</f>
        <v>6</v>
      </c>
      <c r="G68" s="22">
        <f>MATCH(D68,Poeng!$B$2:$B$17,0)</f>
        <v>8</v>
      </c>
      <c r="H68" s="3"/>
      <c r="I68">
        <f t="shared" si="9"/>
        <v>36</v>
      </c>
      <c r="J68" s="36">
        <f t="shared" si="10"/>
        <v>64</v>
      </c>
      <c r="K68" s="22"/>
      <c r="L68" s="22"/>
      <c r="M68" s="36">
        <f t="shared" si="11"/>
        <v>48</v>
      </c>
      <c r="N68" s="22"/>
      <c r="O68" s="22"/>
      <c r="P68" s="3"/>
      <c r="Q68" s="86"/>
      <c r="R68" s="86"/>
      <c r="S68" s="3"/>
      <c r="T68" s="3"/>
      <c r="U68" s="3"/>
      <c r="V68" s="3"/>
      <c r="W68" s="3"/>
      <c r="X68" s="3"/>
      <c r="Y68" s="3"/>
      <c r="Z68" s="3"/>
      <c r="AA68" s="7"/>
      <c r="AB68" s="7"/>
      <c r="AS68"/>
      <c r="AT68"/>
      <c r="AU68"/>
      <c r="AV68"/>
    </row>
    <row r="69" spans="1:48" ht="12.75">
      <c r="A69" s="3">
        <v>28</v>
      </c>
      <c r="B69" s="7" t="str">
        <f t="shared" si="6"/>
        <v>A</v>
      </c>
      <c r="C69" s="47" t="str">
        <f t="shared" si="7"/>
        <v>O </v>
      </c>
      <c r="D69" s="47" t="str">
        <f t="shared" si="8"/>
        <v>3-</v>
      </c>
      <c r="E69" s="3"/>
      <c r="F69" s="22">
        <f>MATCH(C69,Poeng!$C$2:$C$16,0)</f>
        <v>5</v>
      </c>
      <c r="G69" s="22">
        <f>MATCH(D69,Poeng!$B$2:$B$17,0)</f>
        <v>7</v>
      </c>
      <c r="H69" s="3"/>
      <c r="I69">
        <f t="shared" si="9"/>
        <v>25</v>
      </c>
      <c r="J69" s="36">
        <f t="shared" si="10"/>
        <v>49</v>
      </c>
      <c r="K69" s="22"/>
      <c r="L69" s="22"/>
      <c r="M69" s="36">
        <f t="shared" si="11"/>
        <v>35</v>
      </c>
      <c r="N69" s="22"/>
      <c r="O69" s="22"/>
      <c r="P69" s="3"/>
      <c r="Q69" s="86"/>
      <c r="R69" s="86"/>
      <c r="S69" s="3"/>
      <c r="T69" s="3"/>
      <c r="U69" s="3"/>
      <c r="V69" s="3"/>
      <c r="W69" s="3"/>
      <c r="X69" s="3"/>
      <c r="Y69" s="3"/>
      <c r="Z69" s="3"/>
      <c r="AA69" s="7"/>
      <c r="AB69" s="7"/>
      <c r="AS69"/>
      <c r="AT69"/>
      <c r="AU69"/>
      <c r="AV69"/>
    </row>
    <row r="70" spans="1:48" ht="12.75">
      <c r="A70" s="3">
        <v>29</v>
      </c>
      <c r="B70" s="7" t="str">
        <f t="shared" si="6"/>
        <v>D</v>
      </c>
      <c r="C70" s="47" t="str">
        <f t="shared" si="7"/>
        <v>O+</v>
      </c>
      <c r="D70" s="47" t="str">
        <f t="shared" si="8"/>
        <v>3 </v>
      </c>
      <c r="E70" s="3"/>
      <c r="F70" s="22">
        <f>MATCH(C70,Poeng!$C$2:$C$16,0)</f>
        <v>6</v>
      </c>
      <c r="G70" s="22">
        <f>MATCH(D70,Poeng!$B$2:$B$17,0)</f>
        <v>8</v>
      </c>
      <c r="H70" s="3"/>
      <c r="I70">
        <f t="shared" si="9"/>
        <v>36</v>
      </c>
      <c r="J70" s="36">
        <f t="shared" si="10"/>
        <v>64</v>
      </c>
      <c r="K70" s="22"/>
      <c r="L70" s="22"/>
      <c r="M70" s="36">
        <f t="shared" si="11"/>
        <v>48</v>
      </c>
      <c r="N70" s="22"/>
      <c r="O70" s="22"/>
      <c r="P70" s="3"/>
      <c r="Q70" s="86"/>
      <c r="R70" s="86"/>
      <c r="S70" s="3"/>
      <c r="T70" s="3"/>
      <c r="U70" s="3"/>
      <c r="V70" s="3"/>
      <c r="W70" s="3"/>
      <c r="X70" s="3"/>
      <c r="Y70" s="3"/>
      <c r="Z70" s="3"/>
      <c r="AA70" s="7"/>
      <c r="AB70" s="7"/>
      <c r="AS70"/>
      <c r="AT70"/>
      <c r="AU70"/>
      <c r="AV70"/>
    </row>
    <row r="71" spans="1:48" ht="12.75">
      <c r="A71" s="3">
        <v>30</v>
      </c>
      <c r="B71" s="7" t="str">
        <f t="shared" si="6"/>
        <v>A</v>
      </c>
      <c r="C71" s="47" t="str">
        <f t="shared" si="7"/>
        <v>O+</v>
      </c>
      <c r="D71" s="47" t="str">
        <f t="shared" si="8"/>
        <v>3-</v>
      </c>
      <c r="E71" s="3"/>
      <c r="F71" s="22">
        <f>MATCH(C71,Poeng!$C$2:$C$16,0)</f>
        <v>6</v>
      </c>
      <c r="G71" s="22">
        <f>MATCH(D71,Poeng!$B$2:$B$17,0)</f>
        <v>7</v>
      </c>
      <c r="H71" s="3"/>
      <c r="I71">
        <f t="shared" si="9"/>
        <v>36</v>
      </c>
      <c r="J71" s="36">
        <f t="shared" si="10"/>
        <v>49</v>
      </c>
      <c r="K71" s="22"/>
      <c r="L71" s="22"/>
      <c r="M71" s="36">
        <f t="shared" si="11"/>
        <v>42</v>
      </c>
      <c r="N71" s="22"/>
      <c r="O71" s="22"/>
      <c r="P71" s="3"/>
      <c r="Q71" s="86"/>
      <c r="R71" s="86"/>
      <c r="S71" s="3"/>
      <c r="T71" s="3"/>
      <c r="U71" s="3"/>
      <c r="V71" s="3"/>
      <c r="W71" s="3"/>
      <c r="X71" s="3"/>
      <c r="Y71" s="3"/>
      <c r="Z71" s="3"/>
      <c r="AA71" s="7"/>
      <c r="AB71" s="7"/>
      <c r="AS71"/>
      <c r="AT71"/>
      <c r="AU71"/>
      <c r="AV71"/>
    </row>
    <row r="72" spans="1:49" ht="12.75">
      <c r="A72" s="3"/>
      <c r="B72" s="3"/>
      <c r="C72" s="37"/>
      <c r="D72" s="37"/>
      <c r="E72" s="3"/>
      <c r="F72" s="22"/>
      <c r="G72" s="3"/>
      <c r="H72" s="22"/>
      <c r="I72" s="3"/>
      <c r="J72" s="3"/>
      <c r="K72" s="3"/>
      <c r="L72" s="31"/>
      <c r="M72" s="31"/>
      <c r="N72" s="31"/>
      <c r="O72" s="3"/>
      <c r="P72" s="3"/>
      <c r="Q72" s="3"/>
      <c r="R72" s="3"/>
      <c r="S72" s="3"/>
      <c r="T72" s="3"/>
      <c r="U72" s="3"/>
      <c r="V72" s="3"/>
      <c r="X72" s="7"/>
      <c r="AA72" s="7"/>
      <c r="AS72"/>
      <c r="AT72"/>
      <c r="AW72" s="7"/>
    </row>
    <row r="73" spans="1:49" ht="12.75">
      <c r="A73" s="3"/>
      <c r="B73" s="3"/>
      <c r="C73" s="3"/>
      <c r="D73" s="3"/>
      <c r="E73" s="3"/>
      <c r="F73" s="22"/>
      <c r="G73" s="3"/>
      <c r="H73" s="22"/>
      <c r="I73" s="3"/>
      <c r="J73" s="3"/>
      <c r="K73" s="3"/>
      <c r="L73" s="3"/>
      <c r="M73" s="3"/>
      <c r="N73" s="3"/>
      <c r="O73" s="31"/>
      <c r="P73" s="3"/>
      <c r="Q73" s="3"/>
      <c r="R73" s="3"/>
      <c r="S73" s="3"/>
      <c r="T73" s="31"/>
      <c r="U73" s="31"/>
      <c r="V73" s="17"/>
      <c r="X73" s="7"/>
      <c r="AA73" s="7"/>
      <c r="AS73"/>
      <c r="AT73"/>
      <c r="AW73" s="7"/>
    </row>
    <row r="74" spans="1:49" ht="18">
      <c r="A74" s="58" t="s">
        <v>108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7"/>
      <c r="AA74" s="7"/>
      <c r="AS74"/>
      <c r="AT74"/>
      <c r="AW74" s="7"/>
    </row>
    <row r="75" spans="1:4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"/>
      <c r="L75" s="3"/>
      <c r="M75" s="3"/>
      <c r="N75" s="3"/>
      <c r="O75" s="3"/>
      <c r="P75" s="3"/>
      <c r="Q75" s="3"/>
      <c r="R75" s="3"/>
      <c r="S75" s="3"/>
      <c r="T75" s="3"/>
      <c r="U75" s="17"/>
      <c r="AA75" s="7"/>
      <c r="AS75"/>
      <c r="AT75"/>
      <c r="AW75" s="7"/>
    </row>
    <row r="76" spans="1:49" ht="12.75">
      <c r="A76" s="3"/>
      <c r="B76" s="1" t="s">
        <v>109</v>
      </c>
      <c r="C76" s="3"/>
      <c r="D76" s="3"/>
      <c r="E76" s="3"/>
      <c r="F76" s="1"/>
      <c r="G76" s="3"/>
      <c r="H76" s="3"/>
      <c r="I76" s="3"/>
      <c r="J76" s="3"/>
      <c r="K76" s="1"/>
      <c r="L76" s="3"/>
      <c r="M76" s="3"/>
      <c r="N76" s="3"/>
      <c r="O76" s="3"/>
      <c r="P76" s="1"/>
      <c r="Q76" s="1"/>
      <c r="R76" s="1"/>
      <c r="S76" s="3"/>
      <c r="T76" s="17" t="s">
        <v>95</v>
      </c>
      <c r="U76" s="3"/>
      <c r="V76" s="3" t="s">
        <v>159</v>
      </c>
      <c r="W76" s="17"/>
      <c r="X76" s="7"/>
      <c r="Y76" s="7"/>
      <c r="AA76" s="7"/>
      <c r="AS76"/>
      <c r="AT76"/>
      <c r="AW76" s="7"/>
    </row>
    <row r="77" spans="1:48" ht="12.75">
      <c r="A77" s="3"/>
      <c r="B77" s="2">
        <v>1</v>
      </c>
      <c r="C77" s="2">
        <v>2</v>
      </c>
      <c r="D77" s="2">
        <v>3</v>
      </c>
      <c r="E77" s="2">
        <v>4</v>
      </c>
      <c r="F77" s="2">
        <v>5</v>
      </c>
      <c r="G77" s="2">
        <v>6</v>
      </c>
      <c r="H77" s="2"/>
      <c r="I77" s="2">
        <v>1</v>
      </c>
      <c r="J77" s="2">
        <v>2</v>
      </c>
      <c r="K77" s="2">
        <v>3</v>
      </c>
      <c r="L77" s="2">
        <v>4</v>
      </c>
      <c r="M77" s="2">
        <v>5</v>
      </c>
      <c r="N77" s="3"/>
      <c r="O77" s="3"/>
      <c r="P77" s="3"/>
      <c r="Q77" s="3"/>
      <c r="R77" s="17"/>
      <c r="S77" s="3" t="s">
        <v>295</v>
      </c>
      <c r="T77" s="17" t="s">
        <v>161</v>
      </c>
      <c r="W77"/>
      <c r="AP77" s="7"/>
      <c r="AQ77" s="7"/>
      <c r="AR77" s="7"/>
      <c r="AS77"/>
      <c r="AT77"/>
      <c r="AU77"/>
      <c r="AV77"/>
    </row>
    <row r="78" spans="1:48" ht="12.75">
      <c r="A78" s="1"/>
      <c r="B78" s="1" t="str">
        <f>+Over!F8</f>
        <v>RO</v>
      </c>
      <c r="C78" s="1" t="str">
        <f>+Over!G8</f>
        <v>SRR</v>
      </c>
      <c r="D78" s="1" t="str">
        <f>+Over!H8</f>
        <v>SS</v>
      </c>
      <c r="E78" s="1" t="str">
        <f>+Over!I8</f>
        <v>HL</v>
      </c>
      <c r="F78" s="1" t="str">
        <f>+Over!J8</f>
        <v>SR</v>
      </c>
      <c r="G78" s="1" t="str">
        <f>+Over!K8</f>
        <v>OAL</v>
      </c>
      <c r="H78" s="1"/>
      <c r="I78" s="1" t="str">
        <f>+B78</f>
        <v>RO</v>
      </c>
      <c r="J78" s="1" t="str">
        <f>+C78</f>
        <v>SRR</v>
      </c>
      <c r="K78" s="1" t="str">
        <f>+D78</f>
        <v>SS</v>
      </c>
      <c r="L78" s="1" t="str">
        <f>+E78</f>
        <v>HL</v>
      </c>
      <c r="M78" s="1" t="str">
        <f>+F78</f>
        <v>SR</v>
      </c>
      <c r="N78" s="3"/>
      <c r="O78" s="1" t="s">
        <v>157</v>
      </c>
      <c r="P78" s="1" t="s">
        <v>158</v>
      </c>
      <c r="Q78" s="1" t="s">
        <v>87</v>
      </c>
      <c r="R78" s="1"/>
      <c r="S78" s="3" t="s">
        <v>160</v>
      </c>
      <c r="T78" s="17" t="s">
        <v>107</v>
      </c>
      <c r="U78" s="7"/>
      <c r="W78"/>
      <c r="AP78" s="7"/>
      <c r="AQ78" s="7"/>
      <c r="AR78" s="7"/>
      <c r="AS78"/>
      <c r="AT78"/>
      <c r="AU78"/>
      <c r="AV78"/>
    </row>
    <row r="79" spans="1:48" ht="12.75">
      <c r="A79" s="22">
        <v>1</v>
      </c>
      <c r="B79" t="str">
        <f>+Nr1!C65</f>
        <v>R+</v>
      </c>
      <c r="C79" t="str">
        <f>+Nr2!C65</f>
        <v>R+</v>
      </c>
      <c r="D79" t="str">
        <f>+Nr3!C65</f>
        <v>U-</v>
      </c>
      <c r="E79" s="7" t="str">
        <f>+Nr4!C65</f>
        <v>R+</v>
      </c>
      <c r="F79" s="84" t="str">
        <f>+Nr5!C65</f>
        <v>U-</v>
      </c>
      <c r="G79" s="7" t="str">
        <f>+Nr6!C65</f>
        <v>U </v>
      </c>
      <c r="H79" s="3"/>
      <c r="I79" s="7">
        <f>+Nr1!Y65</f>
        <v>9</v>
      </c>
      <c r="J79" s="7">
        <f>+Nr2!Y65</f>
        <v>9</v>
      </c>
      <c r="K79" s="7">
        <f>+Nr3!Y65</f>
        <v>10</v>
      </c>
      <c r="L79" s="7">
        <f>+Nr4!Y65</f>
        <v>9</v>
      </c>
      <c r="M79" s="7">
        <f>+Nr5!Y65</f>
        <v>10</v>
      </c>
      <c r="N79" s="3"/>
      <c r="O79" s="39">
        <f>+AVERAGE(I79:M79)</f>
        <v>9.4</v>
      </c>
      <c r="P79" s="21">
        <f>ROUND(O79,0)</f>
        <v>9</v>
      </c>
      <c r="Q79" s="7" t="str">
        <f>+LOOKUP(P79,Poeng!$A$2:$A$16,Poeng!$C$2:$C$16)</f>
        <v>R+</v>
      </c>
      <c r="R79" s="3"/>
      <c r="S79" s="26">
        <f>STDEV(I79:M79)</f>
        <v>0.5477225575051635</v>
      </c>
      <c r="T79" s="22">
        <f>COUNTIF(I79:M79,P79)</f>
        <v>3</v>
      </c>
      <c r="U79" s="7"/>
      <c r="W79"/>
      <c r="AP79" s="7"/>
      <c r="AQ79" s="7"/>
      <c r="AR79" s="7"/>
      <c r="AS79"/>
      <c r="AT79"/>
      <c r="AU79"/>
      <c r="AV79"/>
    </row>
    <row r="80" spans="1:48" ht="12.75">
      <c r="A80" s="22">
        <f>+A79+1</f>
        <v>2</v>
      </c>
      <c r="B80" t="str">
        <f>+Nr1!C66</f>
        <v>R-</v>
      </c>
      <c r="C80" t="str">
        <f>+Nr2!C66</f>
        <v>R </v>
      </c>
      <c r="D80" t="str">
        <f>+Nr3!C66</f>
        <v>R-</v>
      </c>
      <c r="E80" s="7" t="str">
        <f>+Nr4!C66</f>
        <v>O+</v>
      </c>
      <c r="F80" s="84" t="str">
        <f>+Nr5!C66</f>
        <v>R-</v>
      </c>
      <c r="G80" s="7" t="str">
        <f>+Nr6!C66</f>
        <v>R </v>
      </c>
      <c r="H80" s="3"/>
      <c r="I80" s="7">
        <f>+Nr1!Y66</f>
        <v>7</v>
      </c>
      <c r="J80" s="7">
        <f>+Nr2!Y66</f>
        <v>8</v>
      </c>
      <c r="K80" s="7">
        <f>+Nr3!Y66</f>
        <v>7</v>
      </c>
      <c r="L80" s="7">
        <f>+Nr4!Y66</f>
        <v>6</v>
      </c>
      <c r="M80" s="7">
        <f>+Nr5!Y66</f>
        <v>7</v>
      </c>
      <c r="N80" s="3"/>
      <c r="O80" s="39">
        <f aca="true" t="shared" si="12" ref="O80:O108">+AVERAGE(I80:M80)</f>
        <v>7</v>
      </c>
      <c r="P80" s="21">
        <f aca="true" t="shared" si="13" ref="P80:P108">ROUND(O80,0)</f>
        <v>7</v>
      </c>
      <c r="Q80" s="7" t="str">
        <f>+LOOKUP(P80,Poeng!$A$2:$A$16,Poeng!$C$2:$C$16)</f>
        <v>R-</v>
      </c>
      <c r="R80" s="3"/>
      <c r="S80" s="26">
        <f>STDEV(I80:M80)</f>
        <v>0.7071067811865476</v>
      </c>
      <c r="T80" s="22">
        <f>COUNTIF(I80:M80,P80)</f>
        <v>3</v>
      </c>
      <c r="U80" s="7"/>
      <c r="W80"/>
      <c r="AP80" s="7"/>
      <c r="AQ80" s="7"/>
      <c r="AR80" s="7"/>
      <c r="AS80"/>
      <c r="AT80"/>
      <c r="AU80"/>
      <c r="AV80"/>
    </row>
    <row r="81" spans="1:48" ht="12.75">
      <c r="A81" s="22">
        <f aca="true" t="shared" si="14" ref="A81:A99">+A80+1</f>
        <v>3</v>
      </c>
      <c r="B81" t="str">
        <f>+Nr1!C67</f>
        <v>P+</v>
      </c>
      <c r="C81" t="str">
        <f>+Nr2!C67</f>
        <v>O-</v>
      </c>
      <c r="D81" t="str">
        <f>+Nr3!C67</f>
        <v>P+</v>
      </c>
      <c r="E81" s="7" t="str">
        <f>+Nr4!C67</f>
        <v>P+</v>
      </c>
      <c r="F81" s="84" t="str">
        <f>+Nr5!C67</f>
        <v>O-</v>
      </c>
      <c r="G81" s="7" t="str">
        <f>+Nr6!C67</f>
        <v>P </v>
      </c>
      <c r="H81" s="3"/>
      <c r="I81" s="7">
        <f>+Nr1!Y67</f>
        <v>3</v>
      </c>
      <c r="J81" s="7">
        <f>+Nr2!Y67</f>
        <v>4</v>
      </c>
      <c r="K81" s="7">
        <f>+Nr3!Y67</f>
        <v>3</v>
      </c>
      <c r="L81" s="7">
        <f>+Nr4!Y67</f>
        <v>3</v>
      </c>
      <c r="M81" s="7">
        <f>+Nr5!Y67</f>
        <v>4</v>
      </c>
      <c r="N81" s="3"/>
      <c r="O81" s="39">
        <f t="shared" si="12"/>
        <v>3.4</v>
      </c>
      <c r="P81" s="21">
        <f t="shared" si="13"/>
        <v>3</v>
      </c>
      <c r="Q81" s="7" t="str">
        <f>+LOOKUP(P81,Poeng!$A$2:$A$16,Poeng!$C$2:$C$16)</f>
        <v>P+</v>
      </c>
      <c r="R81" s="3"/>
      <c r="S81" s="26">
        <f>STDEV(I81:M81)</f>
        <v>0.5477225575051667</v>
      </c>
      <c r="T81" s="22">
        <f>COUNTIF(I81:M81,P81)</f>
        <v>3</v>
      </c>
      <c r="U81" s="7"/>
      <c r="W81"/>
      <c r="AP81" s="7"/>
      <c r="AQ81" s="7"/>
      <c r="AR81" s="7"/>
      <c r="AS81"/>
      <c r="AT81"/>
      <c r="AU81"/>
      <c r="AV81"/>
    </row>
    <row r="82" spans="1:48" ht="12.75">
      <c r="A82" s="22">
        <f t="shared" si="14"/>
        <v>4</v>
      </c>
      <c r="B82" t="str">
        <f>+Nr1!C68</f>
        <v>O </v>
      </c>
      <c r="C82" t="str">
        <f>+Nr2!C68</f>
        <v>O+</v>
      </c>
      <c r="D82" t="str">
        <f>+Nr3!C68</f>
        <v>O </v>
      </c>
      <c r="E82" s="7" t="str">
        <f>+Nr4!C68</f>
        <v>O </v>
      </c>
      <c r="F82" s="84" t="str">
        <f>+Nr5!C68</f>
        <v>O </v>
      </c>
      <c r="G82" s="7" t="str">
        <f>+Nr6!C68</f>
        <v>O </v>
      </c>
      <c r="H82" s="3"/>
      <c r="I82" s="7">
        <f>+Nr1!Y68</f>
        <v>5</v>
      </c>
      <c r="J82" s="7">
        <f>+Nr2!Y68</f>
        <v>6</v>
      </c>
      <c r="K82" s="7">
        <f>+Nr3!Y68</f>
        <v>5</v>
      </c>
      <c r="L82" s="7">
        <f>+Nr4!Y68</f>
        <v>5</v>
      </c>
      <c r="M82" s="7">
        <f>+Nr5!Y68</f>
        <v>5</v>
      </c>
      <c r="N82" s="3"/>
      <c r="O82" s="39">
        <f t="shared" si="12"/>
        <v>5.2</v>
      </c>
      <c r="P82" s="21">
        <f t="shared" si="13"/>
        <v>5</v>
      </c>
      <c r="Q82" s="7" t="str">
        <f>+LOOKUP(P82,Poeng!$A$2:$A$16,Poeng!$C$2:$C$16)</f>
        <v>O </v>
      </c>
      <c r="R82" s="3"/>
      <c r="S82" s="26">
        <f>STDEV(I82:M82)</f>
        <v>0.4472135954999611</v>
      </c>
      <c r="T82" s="22">
        <f>COUNTIF(I82:M82,P82)</f>
        <v>4</v>
      </c>
      <c r="U82" s="7"/>
      <c r="W82"/>
      <c r="AP82" s="7"/>
      <c r="AQ82" s="7"/>
      <c r="AR82" s="7"/>
      <c r="AS82"/>
      <c r="AT82"/>
      <c r="AU82"/>
      <c r="AV82"/>
    </row>
    <row r="83" spans="1:48" ht="12.75">
      <c r="A83" s="22">
        <f t="shared" si="14"/>
        <v>5</v>
      </c>
      <c r="B83" t="str">
        <f>+Nr1!C69</f>
        <v>P+</v>
      </c>
      <c r="C83" t="str">
        <f>+Nr2!C69</f>
        <v>O-</v>
      </c>
      <c r="D83" t="str">
        <f>+Nr3!C69</f>
        <v>P </v>
      </c>
      <c r="E83" s="7" t="str">
        <f>+Nr4!C69</f>
        <v>P+</v>
      </c>
      <c r="F83" s="84" t="str">
        <f>+Nr5!C69</f>
        <v>P+</v>
      </c>
      <c r="G83" s="7" t="str">
        <f>+Nr6!C69</f>
        <v>P+</v>
      </c>
      <c r="H83" s="3"/>
      <c r="I83" s="7">
        <f>+Nr1!Y69</f>
        <v>3</v>
      </c>
      <c r="J83" s="7">
        <f>+Nr2!Y69</f>
        <v>4</v>
      </c>
      <c r="K83" s="7">
        <f>+Nr3!Y69</f>
        <v>2</v>
      </c>
      <c r="L83" s="7">
        <f>+Nr4!Y69</f>
        <v>3</v>
      </c>
      <c r="M83" s="7">
        <f>+Nr5!Y69</f>
        <v>3</v>
      </c>
      <c r="N83" s="3"/>
      <c r="O83" s="39">
        <f t="shared" si="12"/>
        <v>3</v>
      </c>
      <c r="P83" s="21">
        <f t="shared" si="13"/>
        <v>3</v>
      </c>
      <c r="Q83" s="7" t="str">
        <f>+LOOKUP(P83,Poeng!$A$2:$A$16,Poeng!$C$2:$C$16)</f>
        <v>P+</v>
      </c>
      <c r="R83" s="3"/>
      <c r="S83" s="26">
        <f>STDEV(I83:M83)</f>
        <v>0.7071067811865476</v>
      </c>
      <c r="T83" s="22">
        <f>COUNTIF(I83:M83,P83)</f>
        <v>3</v>
      </c>
      <c r="U83" s="7"/>
      <c r="W83"/>
      <c r="AP83" s="7"/>
      <c r="AQ83" s="7"/>
      <c r="AR83" s="7"/>
      <c r="AS83"/>
      <c r="AT83"/>
      <c r="AU83"/>
      <c r="AV83"/>
    </row>
    <row r="84" spans="1:48" ht="12.75">
      <c r="A84" s="22">
        <f t="shared" si="14"/>
        <v>6</v>
      </c>
      <c r="B84" t="str">
        <f>+Nr1!C70</f>
        <v>O+</v>
      </c>
      <c r="C84" t="str">
        <f>+Nr2!C70</f>
        <v>O+</v>
      </c>
      <c r="D84" t="str">
        <f>+Nr3!C70</f>
        <v>O+</v>
      </c>
      <c r="E84" s="7" t="str">
        <f>+Nr4!C70</f>
        <v>O </v>
      </c>
      <c r="F84" s="84" t="str">
        <f>+Nr5!C70</f>
        <v>O+</v>
      </c>
      <c r="G84" s="7" t="str">
        <f>+Nr6!C70</f>
        <v>O </v>
      </c>
      <c r="H84" s="3"/>
      <c r="I84" s="7">
        <f>+Nr1!Y70</f>
        <v>6</v>
      </c>
      <c r="J84" s="7">
        <f>+Nr2!Y70</f>
        <v>6</v>
      </c>
      <c r="K84" s="7">
        <f>+Nr3!Y70</f>
        <v>6</v>
      </c>
      <c r="L84" s="7">
        <f>+Nr4!Y70</f>
        <v>5</v>
      </c>
      <c r="M84" s="7">
        <f>+Nr5!Y70</f>
        <v>6</v>
      </c>
      <c r="N84" s="3"/>
      <c r="O84" s="39">
        <f t="shared" si="12"/>
        <v>5.8</v>
      </c>
      <c r="P84" s="21">
        <f t="shared" si="13"/>
        <v>6</v>
      </c>
      <c r="Q84" s="7" t="str">
        <f>+LOOKUP(P84,Poeng!$A$2:$A$16,Poeng!$C$2:$C$16)</f>
        <v>O+</v>
      </c>
      <c r="R84" s="3"/>
      <c r="S84" s="26">
        <f>STDEV(I84:M84)</f>
        <v>0.4472135954999611</v>
      </c>
      <c r="T84" s="22">
        <f>COUNTIF(I84:M84,P84)</f>
        <v>4</v>
      </c>
      <c r="U84" s="7"/>
      <c r="W84"/>
      <c r="AP84" s="7"/>
      <c r="AQ84" s="7"/>
      <c r="AR84" s="7"/>
      <c r="AS84"/>
      <c r="AT84"/>
      <c r="AU84"/>
      <c r="AV84"/>
    </row>
    <row r="85" spans="1:48" ht="12.75">
      <c r="A85" s="22">
        <f t="shared" si="14"/>
        <v>7</v>
      </c>
      <c r="B85" t="str">
        <f>+Nr1!C71</f>
        <v>R-</v>
      </c>
      <c r="C85" t="str">
        <f>+Nr2!C71</f>
        <v>R-</v>
      </c>
      <c r="D85" t="str">
        <f>+Nr3!C71</f>
        <v>R </v>
      </c>
      <c r="E85" s="7" t="str">
        <f>+Nr4!C71</f>
        <v>O+</v>
      </c>
      <c r="F85" s="84" t="str">
        <f>+Nr5!C71</f>
        <v>R </v>
      </c>
      <c r="G85" s="7" t="str">
        <f>+Nr6!C71</f>
        <v>R-</v>
      </c>
      <c r="H85" s="3"/>
      <c r="I85" s="7">
        <f>+Nr1!Y71</f>
        <v>7</v>
      </c>
      <c r="J85" s="7">
        <f>+Nr2!Y71</f>
        <v>7</v>
      </c>
      <c r="K85" s="7">
        <f>+Nr3!Y71</f>
        <v>8</v>
      </c>
      <c r="L85" s="7">
        <f>+Nr4!Y71</f>
        <v>6</v>
      </c>
      <c r="M85" s="7">
        <f>+Nr5!Y71</f>
        <v>8</v>
      </c>
      <c r="N85" s="3"/>
      <c r="O85" s="39">
        <f t="shared" si="12"/>
        <v>7.2</v>
      </c>
      <c r="P85" s="21">
        <f t="shared" si="13"/>
        <v>7</v>
      </c>
      <c r="Q85" s="7" t="str">
        <f>+LOOKUP(P85,Poeng!$A$2:$A$16,Poeng!$C$2:$C$16)</f>
        <v>R-</v>
      </c>
      <c r="R85" s="3"/>
      <c r="S85" s="26">
        <f>STDEV(I85:M85)</f>
        <v>0.8366600265340772</v>
      </c>
      <c r="T85" s="22">
        <f>COUNTIF(I85:M85,P85)</f>
        <v>2</v>
      </c>
      <c r="U85" s="7"/>
      <c r="W85"/>
      <c r="AP85" s="7"/>
      <c r="AQ85" s="7"/>
      <c r="AR85" s="7"/>
      <c r="AS85"/>
      <c r="AT85"/>
      <c r="AU85"/>
      <c r="AV85"/>
    </row>
    <row r="86" spans="1:48" ht="12.75">
      <c r="A86" s="22">
        <f t="shared" si="14"/>
        <v>8</v>
      </c>
      <c r="B86" t="str">
        <f>+Nr1!C72</f>
        <v>R-</v>
      </c>
      <c r="C86" t="str">
        <f>+Nr2!C72</f>
        <v>R </v>
      </c>
      <c r="D86" t="str">
        <f>+Nr3!C72</f>
        <v>R-</v>
      </c>
      <c r="E86" s="7" t="str">
        <f>+Nr4!C72</f>
        <v>O+</v>
      </c>
      <c r="F86" s="84" t="str">
        <f>+Nr5!C72</f>
        <v>R </v>
      </c>
      <c r="G86" s="7" t="str">
        <f>+Nr6!C72</f>
        <v>O+</v>
      </c>
      <c r="H86" s="3"/>
      <c r="I86" s="7">
        <f>+Nr1!Y72</f>
        <v>7</v>
      </c>
      <c r="J86" s="7">
        <f>+Nr2!Y72</f>
        <v>8</v>
      </c>
      <c r="K86" s="7">
        <f>+Nr3!Y72</f>
        <v>7</v>
      </c>
      <c r="L86" s="7">
        <f>+Nr4!Y72</f>
        <v>6</v>
      </c>
      <c r="M86" s="7">
        <f>+Nr5!Y72</f>
        <v>8</v>
      </c>
      <c r="N86" s="3"/>
      <c r="O86" s="39">
        <f t="shared" si="12"/>
        <v>7.2</v>
      </c>
      <c r="P86" s="21">
        <f t="shared" si="13"/>
        <v>7</v>
      </c>
      <c r="Q86" s="7" t="str">
        <f>+LOOKUP(P86,Poeng!$A$2:$A$16,Poeng!$C$2:$C$16)</f>
        <v>R-</v>
      </c>
      <c r="R86" s="3"/>
      <c r="S86" s="26">
        <f>STDEV(I86:M86)</f>
        <v>0.8366600265340772</v>
      </c>
      <c r="T86" s="22">
        <f>COUNTIF(I86:M86,P86)</f>
        <v>2</v>
      </c>
      <c r="U86" s="7"/>
      <c r="W86"/>
      <c r="AP86" s="7"/>
      <c r="AQ86" s="7"/>
      <c r="AR86" s="7"/>
      <c r="AS86"/>
      <c r="AT86"/>
      <c r="AU86"/>
      <c r="AV86"/>
    </row>
    <row r="87" spans="1:48" ht="12.75">
      <c r="A87" s="22">
        <f t="shared" si="14"/>
        <v>9</v>
      </c>
      <c r="B87" t="str">
        <f>+Nr1!C73</f>
        <v>O </v>
      </c>
      <c r="C87" t="str">
        <f>+Nr2!C73</f>
        <v>O </v>
      </c>
      <c r="D87" t="str">
        <f>+Nr3!C73</f>
        <v>O </v>
      </c>
      <c r="E87" s="7" t="str">
        <f>+Nr4!C73</f>
        <v>O-</v>
      </c>
      <c r="F87" s="84" t="str">
        <f>+Nr5!C73</f>
        <v>O </v>
      </c>
      <c r="G87" s="7" t="str">
        <f>+Nr6!C73</f>
        <v>O-</v>
      </c>
      <c r="H87" s="3"/>
      <c r="I87" s="7">
        <f>+Nr1!Y73</f>
        <v>5</v>
      </c>
      <c r="J87" s="7">
        <f>+Nr2!Y73</f>
        <v>5</v>
      </c>
      <c r="K87" s="7">
        <f>+Nr3!Y73</f>
        <v>5</v>
      </c>
      <c r="L87" s="7">
        <f>+Nr4!Y73</f>
        <v>4</v>
      </c>
      <c r="M87" s="7">
        <f>+Nr5!Y73</f>
        <v>5</v>
      </c>
      <c r="N87" s="3"/>
      <c r="O87" s="39">
        <f t="shared" si="12"/>
        <v>4.8</v>
      </c>
      <c r="P87" s="21">
        <f t="shared" si="13"/>
        <v>5</v>
      </c>
      <c r="Q87" s="7" t="str">
        <f>+LOOKUP(P87,Poeng!$A$2:$A$16,Poeng!$C$2:$C$16)</f>
        <v>O </v>
      </c>
      <c r="R87" s="3"/>
      <c r="S87" s="26">
        <f>STDEV(I87:M87)</f>
        <v>0.44721359549995715</v>
      </c>
      <c r="T87" s="22">
        <f>COUNTIF(I87:M87,P87)</f>
        <v>4</v>
      </c>
      <c r="U87" s="7"/>
      <c r="W87"/>
      <c r="AP87" s="7"/>
      <c r="AQ87" s="7"/>
      <c r="AR87" s="7"/>
      <c r="AS87"/>
      <c r="AT87"/>
      <c r="AU87"/>
      <c r="AV87"/>
    </row>
    <row r="88" spans="1:48" ht="12.75">
      <c r="A88" s="22">
        <f t="shared" si="14"/>
        <v>10</v>
      </c>
      <c r="B88" t="str">
        <f>+Nr1!C74</f>
        <v>O </v>
      </c>
      <c r="C88" t="str">
        <f>+Nr2!C74</f>
        <v>O+</v>
      </c>
      <c r="D88" t="str">
        <f>+Nr3!C74</f>
        <v>O </v>
      </c>
      <c r="E88" s="7" t="str">
        <f>+Nr4!C74</f>
        <v>O </v>
      </c>
      <c r="F88" s="84" t="str">
        <f>+Nr5!C74</f>
        <v>O </v>
      </c>
      <c r="G88" s="7" t="str">
        <f>+Nr6!C74</f>
        <v>O </v>
      </c>
      <c r="H88" s="3"/>
      <c r="I88" s="7">
        <f>+Nr1!Y74</f>
        <v>5</v>
      </c>
      <c r="J88" s="7">
        <f>+Nr2!Y74</f>
        <v>6</v>
      </c>
      <c r="K88" s="7">
        <f>+Nr3!Y74</f>
        <v>5</v>
      </c>
      <c r="L88" s="7">
        <f>+Nr4!Y74</f>
        <v>5</v>
      </c>
      <c r="M88" s="7">
        <f>+Nr5!Y74</f>
        <v>5</v>
      </c>
      <c r="N88" s="3"/>
      <c r="O88" s="39">
        <f t="shared" si="12"/>
        <v>5.2</v>
      </c>
      <c r="P88" s="21">
        <f t="shared" si="13"/>
        <v>5</v>
      </c>
      <c r="Q88" s="7" t="str">
        <f>+LOOKUP(P88,Poeng!$A$2:$A$16,Poeng!$C$2:$C$16)</f>
        <v>O </v>
      </c>
      <c r="R88" s="3"/>
      <c r="S88" s="26">
        <f>STDEV(I88:M88)</f>
        <v>0.4472135954999611</v>
      </c>
      <c r="T88" s="22">
        <f>COUNTIF(I88:M88,P88)</f>
        <v>4</v>
      </c>
      <c r="U88" s="7"/>
      <c r="W88"/>
      <c r="AR88" s="3"/>
      <c r="AV88"/>
    </row>
    <row r="89" spans="1:48" ht="12.75">
      <c r="A89" s="22">
        <f t="shared" si="14"/>
        <v>11</v>
      </c>
      <c r="B89" t="str">
        <f>+Nr1!C75</f>
        <v>O+</v>
      </c>
      <c r="C89" t="str">
        <f>+Nr2!C75</f>
        <v>R-</v>
      </c>
      <c r="D89" t="str">
        <f>+Nr3!C75</f>
        <v>R </v>
      </c>
      <c r="E89" s="7" t="str">
        <f>+Nr4!C75</f>
        <v>O+</v>
      </c>
      <c r="F89" s="84" t="str">
        <f>+Nr5!C75</f>
        <v>R </v>
      </c>
      <c r="G89" s="7" t="str">
        <f>+Nr6!C75</f>
        <v>R-</v>
      </c>
      <c r="H89" s="3"/>
      <c r="I89" s="7">
        <f>+Nr1!Y75</f>
        <v>6</v>
      </c>
      <c r="J89" s="7">
        <f>+Nr2!Y75</f>
        <v>7</v>
      </c>
      <c r="K89" s="7">
        <f>+Nr3!Y75</f>
        <v>8</v>
      </c>
      <c r="L89" s="7">
        <f>+Nr4!Y75</f>
        <v>6</v>
      </c>
      <c r="M89" s="7">
        <f>+Nr5!Y75</f>
        <v>8</v>
      </c>
      <c r="N89" s="3"/>
      <c r="O89" s="39">
        <f t="shared" si="12"/>
        <v>7</v>
      </c>
      <c r="P89" s="21">
        <f t="shared" si="13"/>
        <v>7</v>
      </c>
      <c r="Q89" s="7" t="str">
        <f>+LOOKUP(P89,Poeng!$A$2:$A$16,Poeng!$C$2:$C$16)</f>
        <v>R-</v>
      </c>
      <c r="R89" s="3"/>
      <c r="S89" s="26">
        <f>STDEV(I89:M89)</f>
        <v>1</v>
      </c>
      <c r="T89" s="22">
        <f>COUNTIF(I89:M89,P89)</f>
        <v>1</v>
      </c>
      <c r="U89" s="7"/>
      <c r="W89"/>
      <c r="AR89" s="3"/>
      <c r="AV89"/>
    </row>
    <row r="90" spans="1:48" ht="12.75">
      <c r="A90" s="22">
        <f t="shared" si="14"/>
        <v>12</v>
      </c>
      <c r="B90" t="str">
        <f>+Nr1!C76</f>
        <v>O+</v>
      </c>
      <c r="C90" t="str">
        <f>+Nr2!C76</f>
        <v>O+</v>
      </c>
      <c r="D90" t="str">
        <f>+Nr3!C76</f>
        <v>R-</v>
      </c>
      <c r="E90" s="7" t="str">
        <f>+Nr4!C76</f>
        <v>O </v>
      </c>
      <c r="F90" s="84" t="str">
        <f>+Nr5!C76</f>
        <v>O+</v>
      </c>
      <c r="G90" s="7" t="str">
        <f>+Nr6!C76</f>
        <v>O </v>
      </c>
      <c r="H90" s="3"/>
      <c r="I90" s="7">
        <f>+Nr1!Y76</f>
        <v>6</v>
      </c>
      <c r="J90" s="7">
        <f>+Nr2!Y76</f>
        <v>6</v>
      </c>
      <c r="K90" s="7">
        <f>+Nr3!Y76</f>
        <v>7</v>
      </c>
      <c r="L90" s="7">
        <f>+Nr4!Y76</f>
        <v>5</v>
      </c>
      <c r="M90" s="7">
        <f>+Nr5!Y76</f>
        <v>6</v>
      </c>
      <c r="N90" s="3"/>
      <c r="O90" s="39">
        <f t="shared" si="12"/>
        <v>6</v>
      </c>
      <c r="P90" s="21">
        <f t="shared" si="13"/>
        <v>6</v>
      </c>
      <c r="Q90" s="7" t="str">
        <f>+LOOKUP(P90,Poeng!$A$2:$A$16,Poeng!$C$2:$C$16)</f>
        <v>O+</v>
      </c>
      <c r="R90" s="3"/>
      <c r="S90" s="26">
        <f>STDEV(I90:M90)</f>
        <v>0.7071067811865476</v>
      </c>
      <c r="T90" s="22">
        <f>COUNTIF(I90:M90,P90)</f>
        <v>3</v>
      </c>
      <c r="U90" s="7"/>
      <c r="W90"/>
      <c r="AR90" s="3"/>
      <c r="AV90"/>
    </row>
    <row r="91" spans="1:48" ht="12.75">
      <c r="A91" s="22">
        <f t="shared" si="14"/>
        <v>13</v>
      </c>
      <c r="B91" t="str">
        <f>+Nr1!C77</f>
        <v>O-</v>
      </c>
      <c r="C91" t="str">
        <f>+Nr2!C77</f>
        <v>O </v>
      </c>
      <c r="D91" t="str">
        <f>+Nr3!C77</f>
        <v>O-</v>
      </c>
      <c r="E91" s="7" t="str">
        <f>+Nr4!C77</f>
        <v>O-</v>
      </c>
      <c r="F91" s="84" t="str">
        <f>+Nr5!C77</f>
        <v>O </v>
      </c>
      <c r="G91" s="7" t="str">
        <f>+Nr6!C77</f>
        <v>O-</v>
      </c>
      <c r="H91" s="3"/>
      <c r="I91" s="7">
        <f>+Nr1!Y77</f>
        <v>4</v>
      </c>
      <c r="J91" s="7">
        <f>+Nr2!Y77</f>
        <v>5</v>
      </c>
      <c r="K91" s="7">
        <f>+Nr3!Y77</f>
        <v>4</v>
      </c>
      <c r="L91" s="7">
        <f>+Nr4!Y77</f>
        <v>4</v>
      </c>
      <c r="M91" s="7">
        <f>+Nr5!Y77</f>
        <v>5</v>
      </c>
      <c r="N91" s="3"/>
      <c r="O91" s="39">
        <f t="shared" si="12"/>
        <v>4.4</v>
      </c>
      <c r="P91" s="21">
        <f t="shared" si="13"/>
        <v>4</v>
      </c>
      <c r="Q91" s="7" t="str">
        <f>+LOOKUP(P91,Poeng!$A$2:$A$16,Poeng!$C$2:$C$16)</f>
        <v>O-</v>
      </c>
      <c r="R91" s="3"/>
      <c r="S91" s="26">
        <f>STDEV(I91:M91)</f>
        <v>0.5477225575051667</v>
      </c>
      <c r="T91" s="22">
        <f>COUNTIF(I91:M91,P91)</f>
        <v>3</v>
      </c>
      <c r="U91" s="7"/>
      <c r="W91"/>
      <c r="AR91" s="3"/>
      <c r="AV91"/>
    </row>
    <row r="92" spans="1:48" ht="12.75">
      <c r="A92" s="22">
        <f t="shared" si="14"/>
        <v>14</v>
      </c>
      <c r="B92" t="str">
        <f>+Nr1!C78</f>
        <v>O-</v>
      </c>
      <c r="C92" t="str">
        <f>+Nr2!C78</f>
        <v>O-</v>
      </c>
      <c r="D92" t="str">
        <f>+Nr3!C78</f>
        <v>O </v>
      </c>
      <c r="E92" s="7" t="str">
        <f>+Nr4!C78</f>
        <v>O-</v>
      </c>
      <c r="F92" s="84" t="str">
        <f>+Nr5!C78</f>
        <v>O </v>
      </c>
      <c r="G92" s="7" t="str">
        <f>+Nr6!C78</f>
        <v>O-</v>
      </c>
      <c r="H92" s="3"/>
      <c r="I92" s="7">
        <f>+Nr1!Y78</f>
        <v>4</v>
      </c>
      <c r="J92" s="7">
        <f>+Nr2!Y78</f>
        <v>4</v>
      </c>
      <c r="K92" s="7">
        <f>+Nr3!Y78</f>
        <v>5</v>
      </c>
      <c r="L92" s="7">
        <f>+Nr4!Y78</f>
        <v>4</v>
      </c>
      <c r="M92" s="7">
        <f>+Nr5!Y78</f>
        <v>5</v>
      </c>
      <c r="N92" s="3"/>
      <c r="O92" s="39">
        <f t="shared" si="12"/>
        <v>4.4</v>
      </c>
      <c r="P92" s="21">
        <f t="shared" si="13"/>
        <v>4</v>
      </c>
      <c r="Q92" s="7" t="str">
        <f>+LOOKUP(P92,Poeng!$A$2:$A$16,Poeng!$C$2:$C$16)</f>
        <v>O-</v>
      </c>
      <c r="R92" s="3"/>
      <c r="S92" s="26">
        <f>STDEV(I92:M92)</f>
        <v>0.5477225575051667</v>
      </c>
      <c r="T92" s="22">
        <f>COUNTIF(I92:M92,P92)</f>
        <v>3</v>
      </c>
      <c r="U92" s="7"/>
      <c r="W92"/>
      <c r="AR92" s="3"/>
      <c r="AV92"/>
    </row>
    <row r="93" spans="1:48" ht="12.75">
      <c r="A93" s="22">
        <f t="shared" si="14"/>
        <v>15</v>
      </c>
      <c r="B93" t="str">
        <f>+Nr1!C79</f>
        <v>R+</v>
      </c>
      <c r="C93" t="str">
        <f>+Nr2!C79</f>
        <v>R </v>
      </c>
      <c r="D93" t="str">
        <f>+Nr3!C79</f>
        <v>R+</v>
      </c>
      <c r="E93" s="7" t="str">
        <f>+Nr4!C79</f>
        <v>R </v>
      </c>
      <c r="F93" s="84" t="str">
        <f>+Nr5!C79</f>
        <v>R+</v>
      </c>
      <c r="G93" s="7" t="str">
        <f>+Nr6!C79</f>
        <v>R </v>
      </c>
      <c r="H93" s="3"/>
      <c r="I93" s="7">
        <f>+Nr1!Y79</f>
        <v>9</v>
      </c>
      <c r="J93" s="7">
        <f>+Nr2!Y79</f>
        <v>8</v>
      </c>
      <c r="K93" s="7">
        <f>+Nr3!Y79</f>
        <v>9</v>
      </c>
      <c r="L93" s="7">
        <f>+Nr4!Y79</f>
        <v>8</v>
      </c>
      <c r="M93" s="7">
        <f>+Nr5!Y79</f>
        <v>9</v>
      </c>
      <c r="N93" s="3"/>
      <c r="O93" s="39">
        <f t="shared" si="12"/>
        <v>8.6</v>
      </c>
      <c r="P93" s="21">
        <f t="shared" si="13"/>
        <v>9</v>
      </c>
      <c r="Q93" s="7" t="str">
        <f>+LOOKUP(P93,Poeng!$A$2:$A$16,Poeng!$C$2:$C$16)</f>
        <v>R+</v>
      </c>
      <c r="R93" s="3"/>
      <c r="S93" s="26">
        <f>STDEV(I93:M93)</f>
        <v>0.5477225575051635</v>
      </c>
      <c r="T93" s="22">
        <f>COUNTIF(I93:M93,P93)</f>
        <v>3</v>
      </c>
      <c r="U93" s="7"/>
      <c r="W93"/>
      <c r="AR93" s="3"/>
      <c r="AV93"/>
    </row>
    <row r="94" spans="1:48" ht="12.75">
      <c r="A94" s="22">
        <f t="shared" si="14"/>
        <v>16</v>
      </c>
      <c r="B94" t="str">
        <f>+Nr1!C80</f>
        <v>R+</v>
      </c>
      <c r="C94" t="str">
        <f>+Nr2!C80</f>
        <v>R+</v>
      </c>
      <c r="D94" t="str">
        <f>+Nr3!C80</f>
        <v>R+</v>
      </c>
      <c r="E94" s="7" t="str">
        <f>+Nr4!C80</f>
        <v>R </v>
      </c>
      <c r="F94" s="84" t="str">
        <f>+Nr5!C80</f>
        <v>R+</v>
      </c>
      <c r="G94" s="7" t="str">
        <f>+Nr6!C80</f>
        <v>R+</v>
      </c>
      <c r="H94" s="3"/>
      <c r="I94" s="7">
        <f>+Nr1!Y80</f>
        <v>9</v>
      </c>
      <c r="J94" s="7">
        <f>+Nr2!Y80</f>
        <v>9</v>
      </c>
      <c r="K94" s="7">
        <f>+Nr3!Y80</f>
        <v>9</v>
      </c>
      <c r="L94" s="7">
        <f>+Nr4!Y80</f>
        <v>8</v>
      </c>
      <c r="M94" s="7">
        <f>+Nr5!Y80</f>
        <v>9</v>
      </c>
      <c r="N94" s="3"/>
      <c r="O94" s="39">
        <f t="shared" si="12"/>
        <v>8.8</v>
      </c>
      <c r="P94" s="21">
        <f t="shared" si="13"/>
        <v>9</v>
      </c>
      <c r="Q94" s="7" t="str">
        <f>+LOOKUP(P94,Poeng!$A$2:$A$16,Poeng!$C$2:$C$16)</f>
        <v>R+</v>
      </c>
      <c r="R94" s="3"/>
      <c r="S94" s="26">
        <f>STDEV(I94:M94)</f>
        <v>0.4472135954999611</v>
      </c>
      <c r="T94" s="22">
        <f>COUNTIF(I94:M94,P94)</f>
        <v>4</v>
      </c>
      <c r="U94" s="7"/>
      <c r="W94"/>
      <c r="AR94" s="3"/>
      <c r="AV94"/>
    </row>
    <row r="95" spans="1:48" ht="12.75">
      <c r="A95" s="22">
        <f t="shared" si="14"/>
        <v>17</v>
      </c>
      <c r="B95" t="str">
        <f>+Nr1!C81</f>
        <v>R </v>
      </c>
      <c r="C95" t="str">
        <f>+Nr2!C81</f>
        <v>R-</v>
      </c>
      <c r="D95" t="str">
        <f>+Nr3!C81</f>
        <v>R </v>
      </c>
      <c r="E95" s="7" t="str">
        <f>+Nr4!C81</f>
        <v>O+</v>
      </c>
      <c r="F95" s="84" t="str">
        <f>+Nr5!C81</f>
        <v>R-</v>
      </c>
      <c r="G95" s="7" t="str">
        <f>+Nr6!C81</f>
        <v>R-</v>
      </c>
      <c r="H95" s="3"/>
      <c r="I95" s="7">
        <f>+Nr1!Y81</f>
        <v>8</v>
      </c>
      <c r="J95" s="7">
        <f>+Nr2!Y81</f>
        <v>7</v>
      </c>
      <c r="K95" s="7">
        <f>+Nr3!Y81</f>
        <v>8</v>
      </c>
      <c r="L95" s="7">
        <f>+Nr4!Y81</f>
        <v>6</v>
      </c>
      <c r="M95" s="7">
        <f>+Nr5!Y81</f>
        <v>7</v>
      </c>
      <c r="N95" s="3"/>
      <c r="O95" s="39">
        <f t="shared" si="12"/>
        <v>7.2</v>
      </c>
      <c r="P95" s="21">
        <f t="shared" si="13"/>
        <v>7</v>
      </c>
      <c r="Q95" s="7" t="str">
        <f>+LOOKUP(P95,Poeng!$A$2:$A$16,Poeng!$C$2:$C$16)</f>
        <v>R-</v>
      </c>
      <c r="R95" s="3"/>
      <c r="S95" s="26">
        <f>STDEV(I95:M95)</f>
        <v>0.8366600265340772</v>
      </c>
      <c r="T95" s="22">
        <f>COUNTIF(I95:M95,P95)</f>
        <v>2</v>
      </c>
      <c r="U95" s="7"/>
      <c r="W95"/>
      <c r="AR95" s="3"/>
      <c r="AV95"/>
    </row>
    <row r="96" spans="1:48" ht="12.75">
      <c r="A96" s="22">
        <f t="shared" si="14"/>
        <v>18</v>
      </c>
      <c r="B96" t="str">
        <f>+Nr1!C82</f>
        <v>O </v>
      </c>
      <c r="C96" t="str">
        <f>+Nr2!C82</f>
        <v>O+</v>
      </c>
      <c r="D96" t="str">
        <f>+Nr3!C82</f>
        <v>O+</v>
      </c>
      <c r="E96" s="7" t="str">
        <f>+Nr4!C82</f>
        <v>O </v>
      </c>
      <c r="F96" s="84" t="str">
        <f>+Nr5!C82</f>
        <v>O </v>
      </c>
      <c r="G96" s="7" t="str">
        <f>+Nr6!C82</f>
        <v>O </v>
      </c>
      <c r="H96" s="3"/>
      <c r="I96" s="7">
        <f>+Nr1!Y82</f>
        <v>5</v>
      </c>
      <c r="J96" s="7">
        <f>+Nr2!Y82</f>
        <v>6</v>
      </c>
      <c r="K96" s="7">
        <f>+Nr3!Y82</f>
        <v>6</v>
      </c>
      <c r="L96" s="7">
        <f>+Nr4!Y82</f>
        <v>5</v>
      </c>
      <c r="M96" s="7">
        <f>+Nr5!Y82</f>
        <v>5</v>
      </c>
      <c r="N96" s="3"/>
      <c r="O96" s="39">
        <f t="shared" si="12"/>
        <v>5.4</v>
      </c>
      <c r="P96" s="21">
        <f t="shared" si="13"/>
        <v>5</v>
      </c>
      <c r="Q96" s="7" t="str">
        <f>+LOOKUP(P96,Poeng!$A$2:$A$16,Poeng!$C$2:$C$16)</f>
        <v>O </v>
      </c>
      <c r="R96" s="3"/>
      <c r="S96" s="26">
        <f>STDEV(I96:M96)</f>
        <v>0.5477225575051635</v>
      </c>
      <c r="T96" s="22">
        <f>COUNTIF(I96:M96,P96)</f>
        <v>3</v>
      </c>
      <c r="U96" s="7"/>
      <c r="W96"/>
      <c r="AR96" s="3"/>
      <c r="AV96"/>
    </row>
    <row r="97" spans="1:48" ht="12.75">
      <c r="A97" s="22">
        <f t="shared" si="14"/>
        <v>19</v>
      </c>
      <c r="B97" t="str">
        <f>+Nr1!C83</f>
        <v>R </v>
      </c>
      <c r="C97" t="str">
        <f>+Nr2!C83</f>
        <v>R </v>
      </c>
      <c r="D97" t="str">
        <f>+Nr3!C83</f>
        <v>R </v>
      </c>
      <c r="E97" s="7" t="str">
        <f>+Nr4!C83</f>
        <v>R-</v>
      </c>
      <c r="F97" s="84" t="str">
        <f>+Nr5!C83</f>
        <v>R </v>
      </c>
      <c r="G97" s="7" t="str">
        <f>+Nr6!C83</f>
        <v>O+</v>
      </c>
      <c r="H97" s="3"/>
      <c r="I97" s="7">
        <f>+Nr1!Y83</f>
        <v>8</v>
      </c>
      <c r="J97" s="7">
        <f>+Nr2!Y83</f>
        <v>8</v>
      </c>
      <c r="K97" s="7">
        <f>+Nr3!Y83</f>
        <v>8</v>
      </c>
      <c r="L97" s="7">
        <f>+Nr4!Y83</f>
        <v>7</v>
      </c>
      <c r="M97" s="7">
        <f>+Nr5!Y83</f>
        <v>8</v>
      </c>
      <c r="N97" s="3"/>
      <c r="O97" s="39">
        <f t="shared" si="12"/>
        <v>7.8</v>
      </c>
      <c r="P97" s="21">
        <f t="shared" si="13"/>
        <v>8</v>
      </c>
      <c r="Q97" s="7" t="str">
        <f>+LOOKUP(P97,Poeng!$A$2:$A$16,Poeng!$C$2:$C$16)</f>
        <v>R </v>
      </c>
      <c r="R97" s="3"/>
      <c r="S97" s="26">
        <f>STDEV(I97:M97)</f>
        <v>0.4472135954999611</v>
      </c>
      <c r="T97" s="22">
        <f>COUNTIF(I97:M97,P97)</f>
        <v>4</v>
      </c>
      <c r="U97" s="7"/>
      <c r="W97"/>
      <c r="AR97" s="3"/>
      <c r="AV97"/>
    </row>
    <row r="98" spans="1:48" ht="12.75">
      <c r="A98" s="22">
        <f t="shared" si="14"/>
        <v>20</v>
      </c>
      <c r="B98" t="str">
        <f>+Nr1!C84</f>
        <v>P </v>
      </c>
      <c r="C98" t="str">
        <f>+Nr2!C84</f>
        <v>O-</v>
      </c>
      <c r="D98" t="str">
        <f>+Nr3!C84</f>
        <v>P+</v>
      </c>
      <c r="E98" s="7" t="str">
        <f>+Nr4!C84</f>
        <v>P </v>
      </c>
      <c r="F98" s="84" t="str">
        <f>+Nr5!C84</f>
        <v>P </v>
      </c>
      <c r="G98" s="7" t="str">
        <f>+Nr6!C84</f>
        <v>P </v>
      </c>
      <c r="H98" s="3"/>
      <c r="I98" s="7">
        <f>+Nr1!Y84</f>
        <v>2</v>
      </c>
      <c r="J98" s="7">
        <f>+Nr2!Y84</f>
        <v>4</v>
      </c>
      <c r="K98" s="7">
        <f>+Nr3!Y84</f>
        <v>3</v>
      </c>
      <c r="L98" s="7">
        <f>+Nr4!Y84</f>
        <v>2</v>
      </c>
      <c r="M98" s="7">
        <f>+Nr5!Y84</f>
        <v>2</v>
      </c>
      <c r="N98" s="3"/>
      <c r="O98" s="39">
        <f t="shared" si="12"/>
        <v>2.6</v>
      </c>
      <c r="P98" s="21">
        <f t="shared" si="13"/>
        <v>3</v>
      </c>
      <c r="Q98" s="7" t="str">
        <f>+LOOKUP(P98,Poeng!$A$2:$A$16,Poeng!$C$2:$C$16)</f>
        <v>P+</v>
      </c>
      <c r="R98" s="3"/>
      <c r="S98" s="26">
        <f>STDEV(I98:M98)</f>
        <v>0.8944271909999163</v>
      </c>
      <c r="T98" s="22">
        <f>COUNTIF(I98:M98,P98)</f>
        <v>1</v>
      </c>
      <c r="U98" s="7"/>
      <c r="W98"/>
      <c r="AR98" s="3"/>
      <c r="AV98"/>
    </row>
    <row r="99" spans="1:48" ht="12.75">
      <c r="A99" s="22">
        <f t="shared" si="14"/>
        <v>21</v>
      </c>
      <c r="B99" t="str">
        <f>+Nr1!C85</f>
        <v>P+</v>
      </c>
      <c r="C99" t="str">
        <f>+Nr2!C85</f>
        <v>O-</v>
      </c>
      <c r="D99" t="str">
        <f>+Nr3!C85</f>
        <v>O-</v>
      </c>
      <c r="E99" s="7" t="str">
        <f>+Nr4!C85</f>
        <v>P+</v>
      </c>
      <c r="F99" s="84" t="str">
        <f>+Nr5!C85</f>
        <v>O </v>
      </c>
      <c r="G99" s="7" t="str">
        <f>+Nr6!C85</f>
        <v>P+</v>
      </c>
      <c r="H99" s="3"/>
      <c r="I99" s="7">
        <f>+Nr1!Y85</f>
        <v>3</v>
      </c>
      <c r="J99" s="7">
        <f>+Nr2!Y85</f>
        <v>4</v>
      </c>
      <c r="K99" s="7">
        <f>+Nr3!Y85</f>
        <v>4</v>
      </c>
      <c r="L99" s="7">
        <f>+Nr4!Y85</f>
        <v>3</v>
      </c>
      <c r="M99" s="7">
        <f>+Nr5!Y85</f>
        <v>5</v>
      </c>
      <c r="N99" s="3"/>
      <c r="O99" s="39">
        <f t="shared" si="12"/>
        <v>3.8</v>
      </c>
      <c r="P99" s="21">
        <f t="shared" si="13"/>
        <v>4</v>
      </c>
      <c r="Q99" s="7" t="str">
        <f>+LOOKUP(P99,Poeng!$A$2:$A$16,Poeng!$C$2:$C$16)</f>
        <v>O-</v>
      </c>
      <c r="R99" s="3"/>
      <c r="S99" s="26">
        <f>STDEV(I99:M99)</f>
        <v>0.8366600265340751</v>
      </c>
      <c r="T99" s="22">
        <f>COUNTIF(I99:M99,P99)</f>
        <v>2</v>
      </c>
      <c r="U99" s="7"/>
      <c r="W99"/>
      <c r="AR99" s="3"/>
      <c r="AV99"/>
    </row>
    <row r="100" spans="1:48" ht="12.75">
      <c r="A100" s="22">
        <f>+A99+1</f>
        <v>22</v>
      </c>
      <c r="B100" t="str">
        <f>+Nr1!C86</f>
        <v>E-</v>
      </c>
      <c r="C100" t="str">
        <f>+Nr2!C86</f>
        <v>E-</v>
      </c>
      <c r="D100" t="str">
        <f>+Nr3!C86</f>
        <v>U </v>
      </c>
      <c r="E100" s="7" t="str">
        <f>+Nr4!C86</f>
        <v>E-</v>
      </c>
      <c r="F100" s="84" t="str">
        <f>+Nr5!C86</f>
        <v>U+</v>
      </c>
      <c r="G100" s="7" t="str">
        <f>+Nr6!C86</f>
        <v>U+</v>
      </c>
      <c r="H100" s="3"/>
      <c r="I100" s="7">
        <f>+Nr1!Y86</f>
        <v>13</v>
      </c>
      <c r="J100" s="7">
        <f>+Nr2!Y86</f>
        <v>13</v>
      </c>
      <c r="K100" s="7">
        <f>+Nr3!Y86</f>
        <v>11</v>
      </c>
      <c r="L100" s="7">
        <f>+Nr4!Y86</f>
        <v>13</v>
      </c>
      <c r="M100" s="7">
        <f>+Nr5!Y86</f>
        <v>12</v>
      </c>
      <c r="N100" s="3"/>
      <c r="O100" s="39">
        <f t="shared" si="12"/>
        <v>12.4</v>
      </c>
      <c r="P100" s="21">
        <f t="shared" si="13"/>
        <v>12</v>
      </c>
      <c r="Q100" s="7" t="str">
        <f>+LOOKUP(P100,Poeng!$A$2:$A$16,Poeng!$C$2:$C$16)</f>
        <v>U+</v>
      </c>
      <c r="R100" s="3"/>
      <c r="S100" s="26">
        <f>STDEV(I100:M100)</f>
        <v>0.8944271909999222</v>
      </c>
      <c r="T100" s="22">
        <f>COUNTIF(I100:M100,P100)</f>
        <v>1</v>
      </c>
      <c r="U100" s="7"/>
      <c r="W100"/>
      <c r="AR100" s="3"/>
      <c r="AV100"/>
    </row>
    <row r="101" spans="1:48" ht="12.75">
      <c r="A101" s="22">
        <f aca="true" t="shared" si="15" ref="A101:A108">+A100+1</f>
        <v>23</v>
      </c>
      <c r="B101" t="str">
        <f>+Nr1!C87</f>
        <v>O+</v>
      </c>
      <c r="C101" t="str">
        <f>+Nr2!C87</f>
        <v>O+</v>
      </c>
      <c r="D101" t="str">
        <f>+Nr3!C87</f>
        <v>R-</v>
      </c>
      <c r="E101" s="7" t="str">
        <f>+Nr4!C87</f>
        <v>O </v>
      </c>
      <c r="F101" s="84" t="str">
        <f>+Nr5!C87</f>
        <v>O+</v>
      </c>
      <c r="G101" s="7" t="str">
        <f>+Nr6!C87</f>
        <v>O </v>
      </c>
      <c r="H101" s="3"/>
      <c r="I101" s="7">
        <f>+Nr1!Y87</f>
        <v>6</v>
      </c>
      <c r="J101" s="7">
        <f>+Nr2!Y87</f>
        <v>6</v>
      </c>
      <c r="K101" s="7">
        <f>+Nr3!Y87</f>
        <v>7</v>
      </c>
      <c r="L101" s="7">
        <f>+Nr4!Y87</f>
        <v>5</v>
      </c>
      <c r="M101" s="7">
        <f>+Nr5!Y87</f>
        <v>6</v>
      </c>
      <c r="N101" s="3"/>
      <c r="O101" s="39">
        <f t="shared" si="12"/>
        <v>6</v>
      </c>
      <c r="P101" s="21">
        <f t="shared" si="13"/>
        <v>6</v>
      </c>
      <c r="Q101" s="7" t="str">
        <f>+LOOKUP(P101,Poeng!$A$2:$A$16,Poeng!$C$2:$C$16)</f>
        <v>O+</v>
      </c>
      <c r="R101" s="3"/>
      <c r="S101" s="26">
        <f>STDEV(I101:M101)</f>
        <v>0.7071067811865476</v>
      </c>
      <c r="T101" s="22">
        <f>COUNTIF(I101:M101,P101)</f>
        <v>3</v>
      </c>
      <c r="U101" s="7"/>
      <c r="W101"/>
      <c r="AR101" s="3"/>
      <c r="AV101"/>
    </row>
    <row r="102" spans="1:48" ht="12.75">
      <c r="A102" s="22">
        <f t="shared" si="15"/>
        <v>24</v>
      </c>
      <c r="B102" t="str">
        <f>+Nr1!C88</f>
        <v>O </v>
      </c>
      <c r="C102" t="str">
        <f>+Nr2!C88</f>
        <v>O </v>
      </c>
      <c r="D102" t="str">
        <f>+Nr3!C88</f>
        <v>O </v>
      </c>
      <c r="E102" s="7" t="str">
        <f>+Nr4!C88</f>
        <v>O-</v>
      </c>
      <c r="F102" s="84" t="str">
        <f>+Nr5!C88</f>
        <v>O </v>
      </c>
      <c r="G102" s="7" t="str">
        <f>+Nr6!C88</f>
        <v>O-</v>
      </c>
      <c r="H102" s="3"/>
      <c r="I102" s="7">
        <f>+Nr1!Y88</f>
        <v>5</v>
      </c>
      <c r="J102" s="7">
        <f>+Nr2!Y88</f>
        <v>5</v>
      </c>
      <c r="K102" s="7">
        <f>+Nr3!Y88</f>
        <v>5</v>
      </c>
      <c r="L102" s="7">
        <f>+Nr4!Y88</f>
        <v>4</v>
      </c>
      <c r="M102" s="7">
        <f>+Nr5!Y88</f>
        <v>5</v>
      </c>
      <c r="N102" s="3"/>
      <c r="O102" s="39">
        <f t="shared" si="12"/>
        <v>4.8</v>
      </c>
      <c r="P102" s="21">
        <f t="shared" si="13"/>
        <v>5</v>
      </c>
      <c r="Q102" s="7" t="str">
        <f>+LOOKUP(P102,Poeng!$A$2:$A$16,Poeng!$C$2:$C$16)</f>
        <v>O </v>
      </c>
      <c r="R102" s="3"/>
      <c r="S102" s="26">
        <f>STDEV(I102:M102)</f>
        <v>0.44721359549995715</v>
      </c>
      <c r="T102" s="22">
        <f>COUNTIF(I102:M102,P102)</f>
        <v>4</v>
      </c>
      <c r="U102" s="7"/>
      <c r="W102"/>
      <c r="AR102" s="7"/>
      <c r="AV102"/>
    </row>
    <row r="103" spans="1:48" ht="12.75">
      <c r="A103" s="22">
        <f t="shared" si="15"/>
        <v>25</v>
      </c>
      <c r="B103" t="str">
        <f>+Nr1!C89</f>
        <v>O </v>
      </c>
      <c r="C103" t="str">
        <f>+Nr2!C89</f>
        <v>R-</v>
      </c>
      <c r="D103" t="str">
        <f>+Nr3!C89</f>
        <v>R </v>
      </c>
      <c r="E103" s="7" t="str">
        <f>+Nr4!C89</f>
        <v>O+</v>
      </c>
      <c r="F103" s="84" t="str">
        <f>+Nr5!C89</f>
        <v>O+</v>
      </c>
      <c r="G103" s="7" t="str">
        <f>+Nr6!C89</f>
        <v>O+</v>
      </c>
      <c r="H103" s="3"/>
      <c r="I103" s="7">
        <f>+Nr1!Y89</f>
        <v>5</v>
      </c>
      <c r="J103" s="7">
        <f>+Nr2!Y89</f>
        <v>7</v>
      </c>
      <c r="K103" s="7">
        <f>+Nr3!Y89</f>
        <v>8</v>
      </c>
      <c r="L103" s="7">
        <f>+Nr4!Y89</f>
        <v>6</v>
      </c>
      <c r="M103" s="7">
        <f>+Nr5!Y89</f>
        <v>6</v>
      </c>
      <c r="N103" s="3"/>
      <c r="O103" s="39">
        <f t="shared" si="12"/>
        <v>6.4</v>
      </c>
      <c r="P103" s="21">
        <f t="shared" si="13"/>
        <v>6</v>
      </c>
      <c r="Q103" s="7" t="str">
        <f>+LOOKUP(P103,Poeng!$A$2:$A$16,Poeng!$C$2:$C$16)</f>
        <v>O+</v>
      </c>
      <c r="R103" s="3"/>
      <c r="S103" s="26">
        <f>STDEV(I103:M103)</f>
        <v>1.1401754250991367</v>
      </c>
      <c r="T103" s="22">
        <f>COUNTIF(I103:M103,P103)</f>
        <v>2</v>
      </c>
      <c r="U103" s="7"/>
      <c r="W103"/>
      <c r="AR103" s="7"/>
      <c r="AV103"/>
    </row>
    <row r="104" spans="1:48" ht="12.75">
      <c r="A104" s="22">
        <f t="shared" si="15"/>
        <v>26</v>
      </c>
      <c r="B104" t="str">
        <f>+Nr1!C90</f>
        <v>O </v>
      </c>
      <c r="C104" t="str">
        <f>+Nr2!C90</f>
        <v>O+</v>
      </c>
      <c r="D104" t="str">
        <f>+Nr3!C90</f>
        <v>R-</v>
      </c>
      <c r="E104" s="7" t="str">
        <f>+Nr4!C90</f>
        <v>O </v>
      </c>
      <c r="F104" s="84" t="str">
        <f>+Nr5!C90</f>
        <v>O </v>
      </c>
      <c r="G104" s="7" t="str">
        <f>+Nr6!C90</f>
        <v>O </v>
      </c>
      <c r="H104" s="3"/>
      <c r="I104" s="7">
        <f>+Nr1!Y90</f>
        <v>5</v>
      </c>
      <c r="J104" s="7">
        <f>+Nr2!Y90</f>
        <v>6</v>
      </c>
      <c r="K104" s="7">
        <f>+Nr3!Y90</f>
        <v>7</v>
      </c>
      <c r="L104" s="7">
        <f>+Nr4!Y90</f>
        <v>5</v>
      </c>
      <c r="M104" s="7">
        <f>+Nr5!Y90</f>
        <v>5</v>
      </c>
      <c r="N104" s="3"/>
      <c r="O104" s="39">
        <f t="shared" si="12"/>
        <v>5.6</v>
      </c>
      <c r="P104" s="21">
        <f t="shared" si="13"/>
        <v>6</v>
      </c>
      <c r="Q104" s="7" t="str">
        <f>+LOOKUP(P104,Poeng!$A$2:$A$16,Poeng!$C$2:$C$16)</f>
        <v>O+</v>
      </c>
      <c r="R104" s="3"/>
      <c r="S104" s="26">
        <f>STDEV(I104:M104)</f>
        <v>0.8944271909999143</v>
      </c>
      <c r="T104" s="22">
        <f>COUNTIF(I104:M104,P104)</f>
        <v>1</v>
      </c>
      <c r="U104" s="7"/>
      <c r="W104"/>
      <c r="AR104" s="7"/>
      <c r="AV104"/>
    </row>
    <row r="105" spans="1:48" ht="12.75">
      <c r="A105" s="22">
        <f t="shared" si="15"/>
        <v>27</v>
      </c>
      <c r="B105" t="str">
        <f>+Nr1!C91</f>
        <v>O+</v>
      </c>
      <c r="C105" t="str">
        <f>+Nr2!C91</f>
        <v>O+</v>
      </c>
      <c r="D105" t="str">
        <f>+Nr3!C91</f>
        <v>O+</v>
      </c>
      <c r="E105" s="7" t="str">
        <f>+Nr4!C91</f>
        <v>O </v>
      </c>
      <c r="F105" s="84" t="str">
        <f>+Nr5!C91</f>
        <v>O </v>
      </c>
      <c r="G105" s="7" t="str">
        <f>+Nr6!C91</f>
        <v>O </v>
      </c>
      <c r="H105" s="3"/>
      <c r="I105" s="7">
        <f>+Nr1!Y91</f>
        <v>6</v>
      </c>
      <c r="J105" s="7">
        <f>+Nr2!Y91</f>
        <v>6</v>
      </c>
      <c r="K105" s="7">
        <f>+Nr3!Y91</f>
        <v>6</v>
      </c>
      <c r="L105" s="7">
        <f>+Nr4!Y91</f>
        <v>5</v>
      </c>
      <c r="M105" s="7">
        <f>+Nr5!Y91</f>
        <v>5</v>
      </c>
      <c r="N105" s="3"/>
      <c r="O105" s="39">
        <f t="shared" si="12"/>
        <v>5.6</v>
      </c>
      <c r="P105" s="21">
        <f t="shared" si="13"/>
        <v>6</v>
      </c>
      <c r="Q105" s="7" t="str">
        <f>+LOOKUP(P105,Poeng!$A$2:$A$16,Poeng!$C$2:$C$16)</f>
        <v>O+</v>
      </c>
      <c r="R105" s="3"/>
      <c r="S105" s="26">
        <f>STDEV(I105:M105)</f>
        <v>0.5477225575051635</v>
      </c>
      <c r="T105" s="22">
        <f>COUNTIF(I105:M105,P105)</f>
        <v>3</v>
      </c>
      <c r="U105" s="7"/>
      <c r="W105"/>
      <c r="AR105" s="7"/>
      <c r="AV105"/>
    </row>
    <row r="106" spans="1:48" ht="12.75">
      <c r="A106" s="22">
        <f t="shared" si="15"/>
        <v>28</v>
      </c>
      <c r="B106" t="str">
        <f>+Nr1!C92</f>
        <v>O </v>
      </c>
      <c r="C106" t="str">
        <f>+Nr2!C92</f>
        <v>O </v>
      </c>
      <c r="D106" t="str">
        <f>+Nr3!C92</f>
        <v>O </v>
      </c>
      <c r="E106" s="7" t="str">
        <f>+Nr4!C92</f>
        <v>O-</v>
      </c>
      <c r="F106" s="84" t="str">
        <f>+Nr5!C92</f>
        <v>O </v>
      </c>
      <c r="G106" s="7" t="str">
        <f>+Nr6!C92</f>
        <v>O </v>
      </c>
      <c r="H106" s="3"/>
      <c r="I106" s="7">
        <f>+Nr1!Y92</f>
        <v>5</v>
      </c>
      <c r="J106" s="7">
        <f>+Nr2!Y92</f>
        <v>5</v>
      </c>
      <c r="K106" s="7">
        <f>+Nr3!Y92</f>
        <v>5</v>
      </c>
      <c r="L106" s="7">
        <f>+Nr4!Y92</f>
        <v>4</v>
      </c>
      <c r="M106" s="7">
        <f>+Nr5!Y92</f>
        <v>5</v>
      </c>
      <c r="N106" s="3"/>
      <c r="O106" s="39">
        <f t="shared" si="12"/>
        <v>4.8</v>
      </c>
      <c r="P106" s="21">
        <f t="shared" si="13"/>
        <v>5</v>
      </c>
      <c r="Q106" s="7" t="str">
        <f>+LOOKUP(P106,Poeng!$A$2:$A$16,Poeng!$C$2:$C$16)</f>
        <v>O </v>
      </c>
      <c r="R106" s="3"/>
      <c r="S106" s="26">
        <f>STDEV(I106:M106)</f>
        <v>0.44721359549995715</v>
      </c>
      <c r="T106" s="22">
        <f>COUNTIF(I106:M106,P106)</f>
        <v>4</v>
      </c>
      <c r="U106" s="7"/>
      <c r="W106"/>
      <c r="AR106" s="7"/>
      <c r="AV106"/>
    </row>
    <row r="107" spans="1:48" ht="12.75">
      <c r="A107" s="22">
        <f t="shared" si="15"/>
        <v>29</v>
      </c>
      <c r="B107" t="str">
        <f>+Nr1!C93</f>
        <v>O </v>
      </c>
      <c r="C107" t="str">
        <f>+Nr2!C93</f>
        <v>O+</v>
      </c>
      <c r="D107" t="str">
        <f>+Nr3!C93</f>
        <v>O+</v>
      </c>
      <c r="E107" s="7" t="str">
        <f>+Nr4!C93</f>
        <v>O </v>
      </c>
      <c r="F107" s="84" t="str">
        <f>+Nr5!C93</f>
        <v>O+</v>
      </c>
      <c r="G107" s="7" t="str">
        <f>+Nr6!C93</f>
        <v>O </v>
      </c>
      <c r="H107" s="3"/>
      <c r="I107" s="7">
        <f>+Nr1!Y93</f>
        <v>5</v>
      </c>
      <c r="J107" s="7">
        <f>+Nr2!Y93</f>
        <v>6</v>
      </c>
      <c r="K107" s="7">
        <f>+Nr3!Y93</f>
        <v>6</v>
      </c>
      <c r="L107" s="7">
        <f>+Nr4!Y93</f>
        <v>5</v>
      </c>
      <c r="M107" s="7">
        <f>+Nr5!Y93</f>
        <v>6</v>
      </c>
      <c r="N107" s="3"/>
      <c r="O107" s="39">
        <f t="shared" si="12"/>
        <v>5.6</v>
      </c>
      <c r="P107" s="21">
        <f t="shared" si="13"/>
        <v>6</v>
      </c>
      <c r="Q107" s="7" t="str">
        <f>+LOOKUP(P107,Poeng!$A$2:$A$16,Poeng!$C$2:$C$16)</f>
        <v>O+</v>
      </c>
      <c r="R107" s="3"/>
      <c r="S107" s="26">
        <f>STDEV(I107:M107)</f>
        <v>0.5477225575051635</v>
      </c>
      <c r="T107" s="22">
        <f>COUNTIF(I107:M107,P107)</f>
        <v>3</v>
      </c>
      <c r="U107" s="7"/>
      <c r="W107"/>
      <c r="AR107" s="7"/>
      <c r="AV107"/>
    </row>
    <row r="108" spans="1:48" ht="12.75">
      <c r="A108" s="22">
        <f t="shared" si="15"/>
        <v>30</v>
      </c>
      <c r="B108" t="str">
        <f>+Nr1!C94</f>
        <v>O+</v>
      </c>
      <c r="C108" t="str">
        <f>+Nr2!C94</f>
        <v>O+</v>
      </c>
      <c r="D108" t="str">
        <f>+Nr3!C94</f>
        <v>O+</v>
      </c>
      <c r="E108" s="7" t="str">
        <f>+Nr4!C94</f>
        <v>O </v>
      </c>
      <c r="F108" s="84" t="str">
        <f>+Nr5!C94</f>
        <v>O </v>
      </c>
      <c r="G108" s="7" t="str">
        <f>+Nr6!C94</f>
        <v>O </v>
      </c>
      <c r="H108" s="3"/>
      <c r="I108" s="7">
        <f>+Nr1!Y94</f>
        <v>6</v>
      </c>
      <c r="J108" s="7">
        <f>+Nr2!Y94</f>
        <v>6</v>
      </c>
      <c r="K108" s="7">
        <f>+Nr3!Y94</f>
        <v>6</v>
      </c>
      <c r="L108" s="7">
        <f>+Nr4!Y94</f>
        <v>5</v>
      </c>
      <c r="M108" s="7">
        <f>+Nr5!Y94</f>
        <v>5</v>
      </c>
      <c r="N108" s="3"/>
      <c r="O108" s="39">
        <f t="shared" si="12"/>
        <v>5.6</v>
      </c>
      <c r="P108" s="21">
        <f t="shared" si="13"/>
        <v>6</v>
      </c>
      <c r="Q108" s="7" t="str">
        <f>+LOOKUP(P108,Poeng!$A$2:$A$16,Poeng!$C$2:$C$16)</f>
        <v>O+</v>
      </c>
      <c r="R108" s="3"/>
      <c r="S108" s="26">
        <f>STDEV(I108:M108)</f>
        <v>0.5477225575051635</v>
      </c>
      <c r="T108" s="22">
        <f>COUNTIF(I108:M108,P108)</f>
        <v>3</v>
      </c>
      <c r="U108" s="7"/>
      <c r="W108"/>
      <c r="AR108" s="7"/>
      <c r="AV108"/>
    </row>
    <row r="109" spans="1:48" ht="12.75">
      <c r="A109" s="17"/>
      <c r="B109" s="31"/>
      <c r="C109" s="31"/>
      <c r="D109" s="3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7"/>
      <c r="R109" s="3"/>
      <c r="S109" s="3"/>
      <c r="T109" s="3"/>
      <c r="U109" s="3"/>
      <c r="V109"/>
      <c r="W109"/>
      <c r="AN109" s="7"/>
      <c r="AO109" s="7"/>
      <c r="AP109" s="7"/>
      <c r="AQ109" s="7"/>
      <c r="AS109"/>
      <c r="AT109"/>
      <c r="AU109"/>
      <c r="AV109"/>
    </row>
    <row r="110" spans="1:48" ht="12.75">
      <c r="A110" s="17"/>
      <c r="B110" s="31"/>
      <c r="C110" s="31"/>
      <c r="D110" s="3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7"/>
      <c r="R110" s="3"/>
      <c r="S110" s="3"/>
      <c r="T110" s="3"/>
      <c r="U110" s="3"/>
      <c r="V110"/>
      <c r="W110"/>
      <c r="AN110" s="7"/>
      <c r="AO110" s="7"/>
      <c r="AP110" s="7"/>
      <c r="AQ110" s="7"/>
      <c r="AS110"/>
      <c r="AT110"/>
      <c r="AU110"/>
      <c r="AV110"/>
    </row>
    <row r="111" spans="1:48" ht="18">
      <c r="A111" s="58" t="s">
        <v>108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7"/>
      <c r="R111" s="3"/>
      <c r="S111" s="3"/>
      <c r="T111" s="3"/>
      <c r="U111" s="3"/>
      <c r="V111"/>
      <c r="W111"/>
      <c r="AN111" s="7"/>
      <c r="AO111" s="7"/>
      <c r="AP111" s="7"/>
      <c r="AQ111" s="7"/>
      <c r="AS111"/>
      <c r="AT111"/>
      <c r="AU111"/>
      <c r="AV111"/>
    </row>
    <row r="112" spans="1:48" ht="12.75">
      <c r="A112" s="3"/>
      <c r="B112" s="3"/>
      <c r="C112" s="3"/>
      <c r="D112" s="3"/>
      <c r="E112" s="3"/>
      <c r="F112" s="3"/>
      <c r="G112" s="3"/>
      <c r="H112" s="3"/>
      <c r="I112" s="1"/>
      <c r="J112" s="3"/>
      <c r="K112" s="3"/>
      <c r="L112" s="3"/>
      <c r="M112" s="3"/>
      <c r="N112" s="3"/>
      <c r="O112" s="3"/>
      <c r="P112" s="3"/>
      <c r="Q112" s="3"/>
      <c r="R112" s="17"/>
      <c r="S112" s="3"/>
      <c r="T112" s="17" t="s">
        <v>95</v>
      </c>
      <c r="V112"/>
      <c r="W112"/>
      <c r="AO112" s="7"/>
      <c r="AP112" s="7"/>
      <c r="AQ112" s="7"/>
      <c r="AR112" s="7"/>
      <c r="AS112"/>
      <c r="AT112"/>
      <c r="AU112"/>
      <c r="AV112"/>
    </row>
    <row r="113" spans="1:48" ht="12.75">
      <c r="A113" s="3"/>
      <c r="B113" s="1" t="s">
        <v>109</v>
      </c>
      <c r="C113" s="3"/>
      <c r="D113" s="3"/>
      <c r="E113" s="3"/>
      <c r="F113" s="1"/>
      <c r="G113" s="3"/>
      <c r="H113" s="3"/>
      <c r="I113" s="3"/>
      <c r="J113" s="3"/>
      <c r="K113" s="1"/>
      <c r="L113" s="3"/>
      <c r="M113" s="3"/>
      <c r="N113" s="3"/>
      <c r="O113" s="1" t="s">
        <v>27</v>
      </c>
      <c r="P113" s="3"/>
      <c r="Q113" s="3"/>
      <c r="R113" s="3"/>
      <c r="S113" s="3" t="s">
        <v>159</v>
      </c>
      <c r="T113" s="17" t="s">
        <v>161</v>
      </c>
      <c r="U113" s="7"/>
      <c r="W113"/>
      <c r="AQ113" s="7"/>
      <c r="AR113" s="7"/>
      <c r="AU113"/>
      <c r="AV113"/>
    </row>
    <row r="114" spans="1:48" ht="12.75">
      <c r="A114" s="1"/>
      <c r="B114" s="1" t="str">
        <f aca="true" t="shared" si="16" ref="B114:G114">+B78</f>
        <v>RO</v>
      </c>
      <c r="C114" s="1" t="str">
        <f t="shared" si="16"/>
        <v>SRR</v>
      </c>
      <c r="D114" s="1" t="str">
        <f t="shared" si="16"/>
        <v>SS</v>
      </c>
      <c r="E114" s="1" t="str">
        <f t="shared" si="16"/>
        <v>HL</v>
      </c>
      <c r="F114" s="1" t="str">
        <f t="shared" si="16"/>
        <v>SR</v>
      </c>
      <c r="G114" s="1" t="str">
        <f t="shared" si="16"/>
        <v>OAL</v>
      </c>
      <c r="H114" s="1"/>
      <c r="I114" s="1" t="str">
        <f>+B114</f>
        <v>RO</v>
      </c>
      <c r="J114" s="1" t="str">
        <f>+C114</f>
        <v>SRR</v>
      </c>
      <c r="K114" s="1" t="str">
        <f>+D114</f>
        <v>SS</v>
      </c>
      <c r="L114" s="1" t="str">
        <f>+E114</f>
        <v>HL</v>
      </c>
      <c r="M114" s="1" t="str">
        <f>+F114</f>
        <v>SR</v>
      </c>
      <c r="N114" s="3"/>
      <c r="O114" s="1" t="s">
        <v>157</v>
      </c>
      <c r="P114" s="1" t="s">
        <v>158</v>
      </c>
      <c r="Q114" s="1" t="s">
        <v>87</v>
      </c>
      <c r="R114" s="1"/>
      <c r="S114" s="3" t="s">
        <v>160</v>
      </c>
      <c r="T114" s="17" t="s">
        <v>107</v>
      </c>
      <c r="V114"/>
      <c r="W114"/>
      <c r="AQ114" s="7"/>
      <c r="AR114" s="7"/>
      <c r="AU114"/>
      <c r="AV114"/>
    </row>
    <row r="115" spans="1:48" ht="12.75">
      <c r="A115" s="22">
        <v>1</v>
      </c>
      <c r="B115" t="str">
        <f>+Nr1!D65</f>
        <v>3 </v>
      </c>
      <c r="C115" t="str">
        <f>+Nr2!D65</f>
        <v>3-</v>
      </c>
      <c r="D115" t="str">
        <f>+Nr3!D65</f>
        <v>3-</v>
      </c>
      <c r="E115" s="7" t="str">
        <f>+Nr4!D65</f>
        <v>3-</v>
      </c>
      <c r="F115" s="84" t="str">
        <f>+Nr5!D65</f>
        <v>3-</v>
      </c>
      <c r="G115" s="7" t="str">
        <f>+Nr6!D65</f>
        <v>3-</v>
      </c>
      <c r="H115" s="3"/>
      <c r="I115" s="7">
        <f>+Nr1!AC65</f>
        <v>8</v>
      </c>
      <c r="J115" s="7">
        <f>+Nr2!AC65</f>
        <v>7</v>
      </c>
      <c r="K115" s="7">
        <f>+Nr3!AC65</f>
        <v>7</v>
      </c>
      <c r="L115" s="7">
        <f>+Nr4!AC65</f>
        <v>7</v>
      </c>
      <c r="M115" s="7">
        <f>+Nr5!AC65</f>
        <v>7</v>
      </c>
      <c r="N115" s="3"/>
      <c r="O115" s="39">
        <f>+AVERAGE(I115:M115)</f>
        <v>7.2</v>
      </c>
      <c r="P115" s="21">
        <f>ROUND(O115,0)</f>
        <v>7</v>
      </c>
      <c r="Q115" s="7" t="str">
        <f>+LOOKUP(P115,Poeng!$A$2:$A$16,Poeng!$B$2:$B$16)</f>
        <v>3-</v>
      </c>
      <c r="R115" s="3"/>
      <c r="S115" s="26">
        <f>STDEV(I115:M115)</f>
        <v>0.4472135954999611</v>
      </c>
      <c r="T115" s="22">
        <f>COUNTIF(I115:M115,P115)</f>
        <v>4</v>
      </c>
      <c r="V115"/>
      <c r="W115"/>
      <c r="AQ115" s="7"/>
      <c r="AR115" s="7"/>
      <c r="AU115"/>
      <c r="AV115"/>
    </row>
    <row r="116" spans="1:48" ht="12.75">
      <c r="A116" s="22">
        <f>+A115+1</f>
        <v>2</v>
      </c>
      <c r="B116" t="str">
        <f>+Nr1!D66</f>
        <v>3-</v>
      </c>
      <c r="C116" t="str">
        <f>+Nr2!D66</f>
        <v>3-</v>
      </c>
      <c r="D116" t="str">
        <f>+Nr3!D66</f>
        <v>3-</v>
      </c>
      <c r="E116" s="7" t="str">
        <f>+Nr4!D66</f>
        <v>3-</v>
      </c>
      <c r="F116" s="84" t="str">
        <f>+Nr5!D66</f>
        <v>3-</v>
      </c>
      <c r="G116" s="7" t="str">
        <f>+Nr6!D66</f>
        <v>3 </v>
      </c>
      <c r="H116" s="3"/>
      <c r="I116" s="7">
        <f>+Nr1!AC66</f>
        <v>7</v>
      </c>
      <c r="J116" s="7">
        <f>+Nr2!AC66</f>
        <v>7</v>
      </c>
      <c r="K116" s="7">
        <f>+Nr3!AC66</f>
        <v>7</v>
      </c>
      <c r="L116" s="7">
        <f>+Nr4!AC66</f>
        <v>7</v>
      </c>
      <c r="M116" s="7">
        <f>+Nr5!AC66</f>
        <v>7</v>
      </c>
      <c r="N116" s="3"/>
      <c r="O116" s="39">
        <f>+AVERAGE(I116:M116)</f>
        <v>7</v>
      </c>
      <c r="P116" s="21">
        <f aca="true" t="shared" si="17" ref="P116:P144">ROUND(O116,0)</f>
        <v>7</v>
      </c>
      <c r="Q116" s="7" t="str">
        <f>+LOOKUP(P116,Poeng!$A$2:$A$16,Poeng!$B$2:$B$16)</f>
        <v>3-</v>
      </c>
      <c r="R116" s="3"/>
      <c r="S116" s="26">
        <f>STDEV(I116:M116)</f>
        <v>0</v>
      </c>
      <c r="T116" s="22">
        <f>COUNTIF(I116:M116,P116)</f>
        <v>5</v>
      </c>
      <c r="V116"/>
      <c r="W116"/>
      <c r="AQ116" s="7"/>
      <c r="AR116" s="7"/>
      <c r="AU116"/>
      <c r="AV116"/>
    </row>
    <row r="117" spans="1:48" ht="12.75">
      <c r="A117" s="22">
        <f aca="true" t="shared" si="18" ref="A117:A135">+A116+1</f>
        <v>3</v>
      </c>
      <c r="B117" t="str">
        <f>+Nr1!D67</f>
        <v>2-</v>
      </c>
      <c r="C117" t="str">
        <f>+Nr2!D67</f>
        <v>2+</v>
      </c>
      <c r="D117" t="str">
        <f>+Nr3!D67</f>
        <v>2-</v>
      </c>
      <c r="E117" s="7" t="str">
        <f>+Nr4!D67</f>
        <v>2-</v>
      </c>
      <c r="F117" s="84" t="str">
        <f>+Nr5!D67</f>
        <v>2 </v>
      </c>
      <c r="G117" s="7" t="str">
        <f>+Nr6!D67</f>
        <v>2 </v>
      </c>
      <c r="H117" s="3"/>
      <c r="I117" s="7">
        <f>+Nr1!AC67</f>
        <v>4</v>
      </c>
      <c r="J117" s="7">
        <f>+Nr2!AC67</f>
        <v>6</v>
      </c>
      <c r="K117" s="7">
        <f>+Nr3!AC67</f>
        <v>4</v>
      </c>
      <c r="L117" s="7">
        <f>+Nr4!AC67</f>
        <v>4</v>
      </c>
      <c r="M117" s="7">
        <f>+Nr5!AC67</f>
        <v>5</v>
      </c>
      <c r="N117" s="3"/>
      <c r="O117" s="39">
        <f>+AVERAGE(I117:M117)</f>
        <v>4.6</v>
      </c>
      <c r="P117" s="21">
        <f t="shared" si="17"/>
        <v>5</v>
      </c>
      <c r="Q117" s="7" t="str">
        <f>+LOOKUP(P117,Poeng!$A$2:$A$16,Poeng!$B$2:$B$16)</f>
        <v>2 </v>
      </c>
      <c r="R117" s="3"/>
      <c r="S117" s="26">
        <f>STDEV(I117:M117)</f>
        <v>0.8944271909999163</v>
      </c>
      <c r="T117" s="22">
        <f>COUNTIF(I117:M117,P117)</f>
        <v>1</v>
      </c>
      <c r="V117"/>
      <c r="W117"/>
      <c r="AQ117" s="7"/>
      <c r="AR117" s="7"/>
      <c r="AU117"/>
      <c r="AV117"/>
    </row>
    <row r="118" spans="1:48" ht="12.75">
      <c r="A118" s="22">
        <f t="shared" si="18"/>
        <v>4</v>
      </c>
      <c r="B118" t="str">
        <f>+Nr1!D68</f>
        <v>2+</v>
      </c>
      <c r="C118" t="str">
        <f>+Nr2!D68</f>
        <v>3 </v>
      </c>
      <c r="D118" t="str">
        <f>+Nr3!D68</f>
        <v>3-</v>
      </c>
      <c r="E118" s="7" t="str">
        <f>+Nr4!D68</f>
        <v>3-</v>
      </c>
      <c r="F118" s="84" t="str">
        <f>+Nr5!D68</f>
        <v>2+</v>
      </c>
      <c r="G118" s="7" t="str">
        <f>+Nr6!D68</f>
        <v>3-</v>
      </c>
      <c r="H118" s="3"/>
      <c r="I118" s="7">
        <f>+Nr1!AC68</f>
        <v>6</v>
      </c>
      <c r="J118" s="7">
        <f>+Nr2!AC68</f>
        <v>8</v>
      </c>
      <c r="K118" s="7">
        <f>+Nr3!AC68</f>
        <v>7</v>
      </c>
      <c r="L118" s="7">
        <f>+Nr4!AC68</f>
        <v>7</v>
      </c>
      <c r="M118" s="7">
        <f>+Nr5!AC68</f>
        <v>6</v>
      </c>
      <c r="N118" s="3"/>
      <c r="O118" s="39">
        <f>+AVERAGE(I118:M118)</f>
        <v>6.8</v>
      </c>
      <c r="P118" s="21">
        <f t="shared" si="17"/>
        <v>7</v>
      </c>
      <c r="Q118" s="7" t="str">
        <f>+LOOKUP(P118,Poeng!$A$2:$A$16,Poeng!$B$2:$B$16)</f>
        <v>3-</v>
      </c>
      <c r="R118" s="3"/>
      <c r="S118" s="26">
        <f>STDEV(I118:M118)</f>
        <v>0.8366600265340772</v>
      </c>
      <c r="T118" s="22">
        <f>COUNTIF(I118:M118,P118)</f>
        <v>2</v>
      </c>
      <c r="V118"/>
      <c r="W118"/>
      <c r="AQ118" s="7"/>
      <c r="AR118" s="7"/>
      <c r="AU118"/>
      <c r="AV118"/>
    </row>
    <row r="119" spans="1:48" ht="12.75">
      <c r="A119" s="22">
        <f t="shared" si="18"/>
        <v>5</v>
      </c>
      <c r="B119" t="str">
        <f>+Nr1!D69</f>
        <v>3 </v>
      </c>
      <c r="C119" t="str">
        <f>+Nr2!D69</f>
        <v>3+</v>
      </c>
      <c r="D119" t="str">
        <f>+Nr3!D69</f>
        <v>4-</v>
      </c>
      <c r="E119" s="7" t="str">
        <f>+Nr4!D69</f>
        <v>3+</v>
      </c>
      <c r="F119" s="84" t="str">
        <f>+Nr5!D69</f>
        <v>3 </v>
      </c>
      <c r="G119" s="7" t="str">
        <f>+Nr6!D69</f>
        <v>3+</v>
      </c>
      <c r="H119" s="3"/>
      <c r="I119" s="7">
        <f>+Nr1!AC69</f>
        <v>8</v>
      </c>
      <c r="J119" s="7">
        <f>+Nr2!AC69</f>
        <v>9</v>
      </c>
      <c r="K119" s="7">
        <f>+Nr3!AC69</f>
        <v>10</v>
      </c>
      <c r="L119" s="7">
        <f>+Nr4!AC69</f>
        <v>9</v>
      </c>
      <c r="M119" s="7">
        <f>+Nr5!AC69</f>
        <v>8</v>
      </c>
      <c r="N119" s="3"/>
      <c r="O119" s="39">
        <f>+AVERAGE(I119:M119)</f>
        <v>8.8</v>
      </c>
      <c r="P119" s="21">
        <f t="shared" si="17"/>
        <v>9</v>
      </c>
      <c r="Q119" s="7" t="str">
        <f>+LOOKUP(P119,Poeng!$A$2:$A$16,Poeng!$B$2:$B$16)</f>
        <v>3+</v>
      </c>
      <c r="R119" s="3"/>
      <c r="S119" s="26">
        <f>STDEV(I119:M119)</f>
        <v>0.8366600265340772</v>
      </c>
      <c r="T119" s="22">
        <f>COUNTIF(I119:M119,P119)</f>
        <v>2</v>
      </c>
      <c r="V119"/>
      <c r="W119"/>
      <c r="AQ119" s="7"/>
      <c r="AR119" s="7"/>
      <c r="AU119"/>
      <c r="AV119"/>
    </row>
    <row r="120" spans="1:48" ht="12.75">
      <c r="A120" s="22">
        <f t="shared" si="18"/>
        <v>6</v>
      </c>
      <c r="B120" t="str">
        <f>+Nr1!D70</f>
        <v>1+</v>
      </c>
      <c r="C120" t="str">
        <f>+Nr2!D70</f>
        <v>2-</v>
      </c>
      <c r="D120" t="str">
        <f>+Nr3!D70</f>
        <v>1+</v>
      </c>
      <c r="E120" s="7" t="str">
        <f>+Nr4!D70</f>
        <v>1+</v>
      </c>
      <c r="F120" s="84" t="str">
        <f>+Nr5!D70</f>
        <v>1+</v>
      </c>
      <c r="G120" s="7" t="str">
        <f>+Nr6!D70</f>
        <v>1+</v>
      </c>
      <c r="H120" s="3"/>
      <c r="I120" s="7">
        <f>+Nr1!AC70</f>
        <v>3</v>
      </c>
      <c r="J120" s="7">
        <f>+Nr2!AC70</f>
        <v>4</v>
      </c>
      <c r="K120" s="7">
        <f>+Nr3!AC70</f>
        <v>3</v>
      </c>
      <c r="L120" s="7">
        <f>+Nr4!AC70</f>
        <v>3</v>
      </c>
      <c r="M120" s="7">
        <f>+Nr5!AC70</f>
        <v>3</v>
      </c>
      <c r="N120" s="3"/>
      <c r="O120" s="39">
        <f>+AVERAGE(I120:M120)</f>
        <v>3.2</v>
      </c>
      <c r="P120" s="21">
        <f t="shared" si="17"/>
        <v>3</v>
      </c>
      <c r="Q120" s="7" t="str">
        <f>+LOOKUP(P120,Poeng!$A$2:$A$16,Poeng!$B$2:$B$16)</f>
        <v>1+</v>
      </c>
      <c r="R120" s="3"/>
      <c r="S120" s="26">
        <f>STDEV(I120:M120)</f>
        <v>0.44721359549995715</v>
      </c>
      <c r="T120" s="22">
        <f>COUNTIF(I120:M120,P120)</f>
        <v>4</v>
      </c>
      <c r="V120"/>
      <c r="W120"/>
      <c r="AQ120" s="7"/>
      <c r="AR120" s="7"/>
      <c r="AU120"/>
      <c r="AV120"/>
    </row>
    <row r="121" spans="1:48" ht="12.75">
      <c r="A121" s="22">
        <f t="shared" si="18"/>
        <v>7</v>
      </c>
      <c r="B121" t="str">
        <f>+Nr1!D71</f>
        <v>2+</v>
      </c>
      <c r="C121" t="str">
        <f>+Nr2!D71</f>
        <v>3-</v>
      </c>
      <c r="D121" t="str">
        <f>+Nr3!D71</f>
        <v>2+</v>
      </c>
      <c r="E121" s="7" t="str">
        <f>+Nr4!D71</f>
        <v>2+</v>
      </c>
      <c r="F121" s="84" t="str">
        <f>+Nr5!D71</f>
        <v>3-</v>
      </c>
      <c r="G121" s="7" t="str">
        <f>+Nr6!D71</f>
        <v>3-</v>
      </c>
      <c r="H121" s="3"/>
      <c r="I121" s="7">
        <f>+Nr1!AC71</f>
        <v>6</v>
      </c>
      <c r="J121" s="7">
        <f>+Nr2!AC71</f>
        <v>7</v>
      </c>
      <c r="K121" s="7">
        <f>+Nr3!AC71</f>
        <v>6</v>
      </c>
      <c r="L121" s="7">
        <f>+Nr4!AC71</f>
        <v>6</v>
      </c>
      <c r="M121" s="7">
        <f>+Nr5!AC71</f>
        <v>7</v>
      </c>
      <c r="N121" s="3"/>
      <c r="O121" s="39">
        <f>+AVERAGE(I121:M121)</f>
        <v>6.4</v>
      </c>
      <c r="P121" s="21">
        <f t="shared" si="17"/>
        <v>6</v>
      </c>
      <c r="Q121" s="7" t="str">
        <f>+LOOKUP(P121,Poeng!$A$2:$A$16,Poeng!$B$2:$B$16)</f>
        <v>2+</v>
      </c>
      <c r="R121" s="3"/>
      <c r="S121" s="26">
        <f>STDEV(I121:M121)</f>
        <v>0.5477225575051635</v>
      </c>
      <c r="T121" s="22">
        <f>COUNTIF(I121:M121,P121)</f>
        <v>3</v>
      </c>
      <c r="V121"/>
      <c r="W121"/>
      <c r="AQ121" s="7"/>
      <c r="AR121" s="7"/>
      <c r="AU121"/>
      <c r="AV121"/>
    </row>
    <row r="122" spans="1:48" ht="12.75">
      <c r="A122" s="22">
        <f t="shared" si="18"/>
        <v>8</v>
      </c>
      <c r="B122" t="str">
        <f>+Nr1!D72</f>
        <v>2 </v>
      </c>
      <c r="C122" t="str">
        <f>+Nr2!D72</f>
        <v>2+</v>
      </c>
      <c r="D122" t="str">
        <f>+Nr3!D72</f>
        <v>2 </v>
      </c>
      <c r="E122" s="7" t="str">
        <f>+Nr4!D72</f>
        <v>2 </v>
      </c>
      <c r="F122" s="84" t="str">
        <f>+Nr5!D72</f>
        <v>2-</v>
      </c>
      <c r="G122" s="7" t="str">
        <f>+Nr6!D72</f>
        <v>2-</v>
      </c>
      <c r="H122" s="3"/>
      <c r="I122" s="7">
        <f>+Nr1!AC72</f>
        <v>5</v>
      </c>
      <c r="J122" s="7">
        <f>+Nr2!AC72</f>
        <v>6</v>
      </c>
      <c r="K122" s="7">
        <f>+Nr3!AC72</f>
        <v>5</v>
      </c>
      <c r="L122" s="7">
        <f>+Nr4!AC72</f>
        <v>5</v>
      </c>
      <c r="M122" s="7">
        <f>+Nr5!AC72</f>
        <v>4</v>
      </c>
      <c r="N122" s="3"/>
      <c r="O122" s="39">
        <f>+AVERAGE(I122:M122)</f>
        <v>5</v>
      </c>
      <c r="P122" s="21">
        <f t="shared" si="17"/>
        <v>5</v>
      </c>
      <c r="Q122" s="7" t="str">
        <f>+LOOKUP(P122,Poeng!$A$2:$A$16,Poeng!$B$2:$B$16)</f>
        <v>2 </v>
      </c>
      <c r="R122" s="3"/>
      <c r="S122" s="26">
        <f>STDEV(I122:M122)</f>
        <v>0.7071067811865476</v>
      </c>
      <c r="T122" s="22">
        <f>COUNTIF(I122:M122,P122)</f>
        <v>3</v>
      </c>
      <c r="V122"/>
      <c r="W122"/>
      <c r="AQ122" s="7"/>
      <c r="AR122" s="7"/>
      <c r="AU122"/>
      <c r="AV122"/>
    </row>
    <row r="123" spans="1:48" ht="12.75">
      <c r="A123" s="22">
        <f t="shared" si="18"/>
        <v>9</v>
      </c>
      <c r="B123" t="str">
        <f>+Nr1!D73</f>
        <v>2+</v>
      </c>
      <c r="C123" t="str">
        <f>+Nr2!D73</f>
        <v>3-</v>
      </c>
      <c r="D123" t="str">
        <f>+Nr3!D73</f>
        <v>2+</v>
      </c>
      <c r="E123" s="7" t="str">
        <f>+Nr4!D73</f>
        <v>2+</v>
      </c>
      <c r="F123" s="84" t="str">
        <f>+Nr5!D73</f>
        <v>2 </v>
      </c>
      <c r="G123" s="7" t="str">
        <f>+Nr6!D73</f>
        <v>3-</v>
      </c>
      <c r="H123" s="3"/>
      <c r="I123" s="7">
        <f>+Nr1!AC73</f>
        <v>6</v>
      </c>
      <c r="J123" s="7">
        <f>+Nr2!AC73</f>
        <v>7</v>
      </c>
      <c r="K123" s="7">
        <f>+Nr3!AC73</f>
        <v>6</v>
      </c>
      <c r="L123" s="7">
        <f>+Nr4!AC73</f>
        <v>6</v>
      </c>
      <c r="M123" s="7">
        <f>+Nr5!AC73</f>
        <v>5</v>
      </c>
      <c r="N123" s="3"/>
      <c r="O123" s="39">
        <f>+AVERAGE(I123:M123)</f>
        <v>6</v>
      </c>
      <c r="P123" s="21">
        <f t="shared" si="17"/>
        <v>6</v>
      </c>
      <c r="Q123" s="7" t="str">
        <f>+LOOKUP(P123,Poeng!$A$2:$A$16,Poeng!$B$2:$B$16)</f>
        <v>2+</v>
      </c>
      <c r="R123" s="3"/>
      <c r="S123" s="26">
        <f>STDEV(I123:M123)</f>
        <v>0.7071067811865476</v>
      </c>
      <c r="T123" s="22">
        <f>COUNTIF(I123:M123,P123)</f>
        <v>3</v>
      </c>
      <c r="V123"/>
      <c r="W123"/>
      <c r="AQ123" s="7"/>
      <c r="AR123" s="7"/>
      <c r="AU123"/>
      <c r="AV123"/>
    </row>
    <row r="124" spans="1:48" ht="12.75">
      <c r="A124" s="22">
        <f t="shared" si="18"/>
        <v>10</v>
      </c>
      <c r="B124" t="str">
        <f>+Nr1!D74</f>
        <v>3-</v>
      </c>
      <c r="C124" t="str">
        <f>+Nr2!D74</f>
        <v>3 </v>
      </c>
      <c r="D124" t="str">
        <f>+Nr3!D74</f>
        <v>3-</v>
      </c>
      <c r="E124" s="7" t="str">
        <f>+Nr4!D74</f>
        <v>3 </v>
      </c>
      <c r="F124" s="84" t="str">
        <f>+Nr5!D74</f>
        <v>3 </v>
      </c>
      <c r="G124" s="7" t="str">
        <f>+Nr6!D74</f>
        <v>3 </v>
      </c>
      <c r="H124" s="3"/>
      <c r="I124" s="7">
        <f>+Nr1!AC74</f>
        <v>7</v>
      </c>
      <c r="J124" s="7">
        <f>+Nr2!AC74</f>
        <v>8</v>
      </c>
      <c r="K124" s="7">
        <f>+Nr3!AC74</f>
        <v>7</v>
      </c>
      <c r="L124" s="7">
        <f>+Nr4!AC74</f>
        <v>8</v>
      </c>
      <c r="M124" s="7">
        <f>+Nr5!AC74</f>
        <v>8</v>
      </c>
      <c r="N124" s="3"/>
      <c r="O124" s="39">
        <f>+AVERAGE(I124:M124)</f>
        <v>7.6</v>
      </c>
      <c r="P124" s="21">
        <f t="shared" si="17"/>
        <v>8</v>
      </c>
      <c r="Q124" s="7" t="str">
        <f>+LOOKUP(P124,Poeng!$A$2:$A$16,Poeng!$B$2:$B$16)</f>
        <v>3 </v>
      </c>
      <c r="R124" s="3"/>
      <c r="S124" s="26">
        <f>STDEV(I124:M124)</f>
        <v>0.5477225575051635</v>
      </c>
      <c r="T124" s="22">
        <f>COUNTIF(I124:M124,P124)</f>
        <v>3</v>
      </c>
      <c r="V124"/>
      <c r="W124"/>
      <c r="AQ124" s="7"/>
      <c r="AR124" s="7"/>
      <c r="AU124"/>
      <c r="AV124"/>
    </row>
    <row r="125" spans="1:48" ht="12.75">
      <c r="A125" s="22">
        <f t="shared" si="18"/>
        <v>11</v>
      </c>
      <c r="B125" t="str">
        <f>+Nr1!D75</f>
        <v>3 </v>
      </c>
      <c r="C125" t="str">
        <f>+Nr2!D75</f>
        <v>3+</v>
      </c>
      <c r="D125" t="str">
        <f>+Nr3!D75</f>
        <v>3+</v>
      </c>
      <c r="E125" s="7" t="str">
        <f>+Nr4!D75</f>
        <v>3+</v>
      </c>
      <c r="F125" s="84" t="str">
        <f>+Nr5!D75</f>
        <v>3 </v>
      </c>
      <c r="G125" s="7" t="str">
        <f>+Nr6!D75</f>
        <v>3+</v>
      </c>
      <c r="H125" s="3"/>
      <c r="I125" s="7">
        <f>+Nr1!AC75</f>
        <v>8</v>
      </c>
      <c r="J125" s="7">
        <f>+Nr2!AC75</f>
        <v>9</v>
      </c>
      <c r="K125" s="7">
        <f>+Nr3!AC75</f>
        <v>9</v>
      </c>
      <c r="L125" s="7">
        <f>+Nr4!AC75</f>
        <v>9</v>
      </c>
      <c r="M125" s="7">
        <f>+Nr5!AC75</f>
        <v>8</v>
      </c>
      <c r="N125" s="3"/>
      <c r="O125" s="39">
        <f>+AVERAGE(I125:M125)</f>
        <v>8.6</v>
      </c>
      <c r="P125" s="21">
        <f t="shared" si="17"/>
        <v>9</v>
      </c>
      <c r="Q125" s="7" t="str">
        <f>+LOOKUP(P125,Poeng!$A$2:$A$16,Poeng!$B$2:$B$16)</f>
        <v>3+</v>
      </c>
      <c r="R125" s="3"/>
      <c r="S125" s="26">
        <f>STDEV(I125:M125)</f>
        <v>0.5477225575051635</v>
      </c>
      <c r="T125" s="22">
        <f>COUNTIF(I125:M125,P125)</f>
        <v>3</v>
      </c>
      <c r="V125"/>
      <c r="W125"/>
      <c r="AQ125" s="7"/>
      <c r="AR125" s="7"/>
      <c r="AU125"/>
      <c r="AV125"/>
    </row>
    <row r="126" spans="1:48" ht="12.75">
      <c r="A126" s="22">
        <f t="shared" si="18"/>
        <v>12</v>
      </c>
      <c r="B126" t="str">
        <f>+Nr1!D76</f>
        <v>2+</v>
      </c>
      <c r="C126" t="str">
        <f>+Nr2!D76</f>
        <v>3-</v>
      </c>
      <c r="D126" t="str">
        <f>+Nr3!D76</f>
        <v>3-</v>
      </c>
      <c r="E126" s="7" t="str">
        <f>+Nr4!D76</f>
        <v>3-</v>
      </c>
      <c r="F126" s="84" t="str">
        <f>+Nr5!D76</f>
        <v>3-</v>
      </c>
      <c r="G126" s="7" t="str">
        <f>+Nr6!D76</f>
        <v>3-</v>
      </c>
      <c r="H126" s="3"/>
      <c r="I126" s="7">
        <f>+Nr1!AC76</f>
        <v>6</v>
      </c>
      <c r="J126" s="7">
        <f>+Nr2!AC76</f>
        <v>7</v>
      </c>
      <c r="K126" s="7">
        <f>+Nr3!AC76</f>
        <v>7</v>
      </c>
      <c r="L126" s="7">
        <f>+Nr4!AC76</f>
        <v>7</v>
      </c>
      <c r="M126" s="7">
        <f>+Nr5!AC76</f>
        <v>7</v>
      </c>
      <c r="N126" s="3"/>
      <c r="O126" s="39">
        <f>+AVERAGE(I126:M126)</f>
        <v>6.8</v>
      </c>
      <c r="P126" s="21">
        <f t="shared" si="17"/>
        <v>7</v>
      </c>
      <c r="Q126" s="7" t="str">
        <f>+LOOKUP(P126,Poeng!$A$2:$A$16,Poeng!$B$2:$B$16)</f>
        <v>3-</v>
      </c>
      <c r="R126" s="3"/>
      <c r="S126" s="26">
        <f>STDEV(I126:M126)</f>
        <v>0.4472135954999611</v>
      </c>
      <c r="T126" s="22">
        <f>COUNTIF(I126:M126,P126)</f>
        <v>4</v>
      </c>
      <c r="V126"/>
      <c r="W126"/>
      <c r="AQ126" s="7"/>
      <c r="AR126" s="7"/>
      <c r="AU126"/>
      <c r="AV126"/>
    </row>
    <row r="127" spans="1:48" ht="12.75">
      <c r="A127" s="22">
        <f t="shared" si="18"/>
        <v>13</v>
      </c>
      <c r="B127" t="str">
        <f>+Nr1!D77</f>
        <v>4-</v>
      </c>
      <c r="C127" t="str">
        <f>+Nr2!D77</f>
        <v>4+</v>
      </c>
      <c r="D127" t="str">
        <f>+Nr3!D77</f>
        <v>4 </v>
      </c>
      <c r="E127" s="7" t="str">
        <f>+Nr4!D77</f>
        <v>4+</v>
      </c>
      <c r="F127" s="84" t="str">
        <f>+Nr5!D77</f>
        <v>4 </v>
      </c>
      <c r="G127" s="7" t="str">
        <f>+Nr6!D77</f>
        <v>4+</v>
      </c>
      <c r="H127" s="3"/>
      <c r="I127" s="7">
        <f>+Nr1!AC77</f>
        <v>10</v>
      </c>
      <c r="J127" s="7">
        <f>+Nr2!AC77</f>
        <v>12</v>
      </c>
      <c r="K127" s="7">
        <f>+Nr3!AC77</f>
        <v>11</v>
      </c>
      <c r="L127" s="7">
        <f>+Nr4!AC77</f>
        <v>12</v>
      </c>
      <c r="M127" s="7">
        <f>+Nr5!AC77</f>
        <v>11</v>
      </c>
      <c r="N127" s="3"/>
      <c r="O127" s="39">
        <f>+AVERAGE(I127:M127)</f>
        <v>11.2</v>
      </c>
      <c r="P127" s="21">
        <f t="shared" si="17"/>
        <v>11</v>
      </c>
      <c r="Q127" s="7" t="str">
        <f>+LOOKUP(P127,Poeng!$A$2:$A$16,Poeng!$B$2:$B$16)</f>
        <v>4 </v>
      </c>
      <c r="R127" s="3"/>
      <c r="S127" s="26">
        <f>STDEV(I127:M127)</f>
        <v>0.8366600265340688</v>
      </c>
      <c r="T127" s="22">
        <f>COUNTIF(I127:M127,P127)</f>
        <v>2</v>
      </c>
      <c r="V127"/>
      <c r="W127"/>
      <c r="AQ127" s="7"/>
      <c r="AR127" s="7"/>
      <c r="AU127"/>
      <c r="AV127"/>
    </row>
    <row r="128" spans="1:48" ht="12.75">
      <c r="A128" s="22">
        <f t="shared" si="18"/>
        <v>14</v>
      </c>
      <c r="B128" t="str">
        <f>+Nr1!D78</f>
        <v>3+</v>
      </c>
      <c r="C128" t="str">
        <f>+Nr2!D78</f>
        <v>3+</v>
      </c>
      <c r="D128" t="str">
        <f>+Nr3!D78</f>
        <v>4-</v>
      </c>
      <c r="E128" s="7" t="str">
        <f>+Nr4!D78</f>
        <v>3+</v>
      </c>
      <c r="F128" s="84" t="str">
        <f>+Nr5!D78</f>
        <v>3+</v>
      </c>
      <c r="G128" s="7" t="str">
        <f>+Nr6!D78</f>
        <v>3+</v>
      </c>
      <c r="H128" s="3"/>
      <c r="I128" s="7">
        <f>+Nr1!AC78</f>
        <v>9</v>
      </c>
      <c r="J128" s="7">
        <f>+Nr2!AC78</f>
        <v>9</v>
      </c>
      <c r="K128" s="7">
        <f>+Nr3!AC78</f>
        <v>10</v>
      </c>
      <c r="L128" s="7">
        <f>+Nr4!AC78</f>
        <v>9</v>
      </c>
      <c r="M128" s="7">
        <f>+Nr5!AC78</f>
        <v>9</v>
      </c>
      <c r="N128" s="3"/>
      <c r="O128" s="39">
        <f>+AVERAGE(I128:M128)</f>
        <v>9.2</v>
      </c>
      <c r="P128" s="21">
        <f t="shared" si="17"/>
        <v>9</v>
      </c>
      <c r="Q128" s="7" t="str">
        <f>+LOOKUP(P128,Poeng!$A$2:$A$16,Poeng!$B$2:$B$16)</f>
        <v>3+</v>
      </c>
      <c r="R128" s="3"/>
      <c r="S128" s="26">
        <f>STDEV(I128:M128)</f>
        <v>0.4472135954999611</v>
      </c>
      <c r="T128" s="22">
        <f>COUNTIF(I128:M128,P128)</f>
        <v>4</v>
      </c>
      <c r="V128"/>
      <c r="W128"/>
      <c r="AQ128" s="7"/>
      <c r="AR128" s="7"/>
      <c r="AU128"/>
      <c r="AV128"/>
    </row>
    <row r="129" spans="1:48" ht="12.75">
      <c r="A129" s="22">
        <f t="shared" si="18"/>
        <v>15</v>
      </c>
      <c r="B129" t="str">
        <f>+Nr1!D79</f>
        <v>2+</v>
      </c>
      <c r="C129" t="str">
        <f>+Nr2!D79</f>
        <v>3 </v>
      </c>
      <c r="D129" t="str">
        <f>+Nr3!D79</f>
        <v>2+</v>
      </c>
      <c r="E129" s="7" t="str">
        <f>+Nr4!D79</f>
        <v>3-</v>
      </c>
      <c r="F129" s="84" t="str">
        <f>+Nr5!D79</f>
        <v>2+</v>
      </c>
      <c r="G129" s="7" t="str">
        <f>+Nr6!D79</f>
        <v>3-</v>
      </c>
      <c r="H129" s="3"/>
      <c r="I129" s="7">
        <f>+Nr1!AC79</f>
        <v>6</v>
      </c>
      <c r="J129" s="7">
        <f>+Nr2!AC79</f>
        <v>8</v>
      </c>
      <c r="K129" s="7">
        <f>+Nr3!AC79</f>
        <v>6</v>
      </c>
      <c r="L129" s="7">
        <f>+Nr4!AC79</f>
        <v>7</v>
      </c>
      <c r="M129" s="7">
        <f>+Nr5!AC79</f>
        <v>6</v>
      </c>
      <c r="N129" s="3"/>
      <c r="O129" s="39">
        <f>+AVERAGE(I129:M129)</f>
        <v>6.6</v>
      </c>
      <c r="P129" s="21">
        <f t="shared" si="17"/>
        <v>7</v>
      </c>
      <c r="Q129" s="7" t="str">
        <f>+LOOKUP(P129,Poeng!$A$2:$A$16,Poeng!$B$2:$B$16)</f>
        <v>3-</v>
      </c>
      <c r="R129" s="3"/>
      <c r="S129" s="26">
        <f>STDEV(I129:M129)</f>
        <v>0.8944271909999143</v>
      </c>
      <c r="T129" s="22">
        <f>COUNTIF(I129:M129,P129)</f>
        <v>1</v>
      </c>
      <c r="V129"/>
      <c r="W129"/>
      <c r="AQ129" s="7"/>
      <c r="AR129" s="7"/>
      <c r="AU129"/>
      <c r="AV129"/>
    </row>
    <row r="130" spans="1:48" ht="12.75">
      <c r="A130" s="22">
        <f t="shared" si="18"/>
        <v>16</v>
      </c>
      <c r="B130" t="str">
        <f>+Nr1!D80</f>
        <v>2+</v>
      </c>
      <c r="C130" t="str">
        <f>+Nr2!D80</f>
        <v>3-</v>
      </c>
      <c r="D130" t="str">
        <f>+Nr3!D80</f>
        <v>3-</v>
      </c>
      <c r="E130" s="7" t="str">
        <f>+Nr4!D80</f>
        <v>2+</v>
      </c>
      <c r="F130" s="84" t="str">
        <f>+Nr5!D80</f>
        <v>2+</v>
      </c>
      <c r="G130" s="7" t="str">
        <f>+Nr6!D80</f>
        <v>3-</v>
      </c>
      <c r="H130" s="3"/>
      <c r="I130" s="7">
        <f>+Nr1!AC80</f>
        <v>6</v>
      </c>
      <c r="J130" s="7">
        <f>+Nr2!AC80</f>
        <v>7</v>
      </c>
      <c r="K130" s="7">
        <f>+Nr3!AC80</f>
        <v>7</v>
      </c>
      <c r="L130" s="7">
        <f>+Nr4!AC80</f>
        <v>6</v>
      </c>
      <c r="M130" s="7">
        <f>+Nr5!AC80</f>
        <v>6</v>
      </c>
      <c r="N130" s="3"/>
      <c r="O130" s="39">
        <f>+AVERAGE(I130:M130)</f>
        <v>6.4</v>
      </c>
      <c r="P130" s="21">
        <f t="shared" si="17"/>
        <v>6</v>
      </c>
      <c r="Q130" s="7" t="str">
        <f>+LOOKUP(P130,Poeng!$A$2:$A$16,Poeng!$B$2:$B$16)</f>
        <v>2+</v>
      </c>
      <c r="R130" s="3"/>
      <c r="S130" s="26">
        <f>STDEV(I130:M130)</f>
        <v>0.5477225575051635</v>
      </c>
      <c r="T130" s="22">
        <f>COUNTIF(I130:M130,P130)</f>
        <v>3</v>
      </c>
      <c r="V130"/>
      <c r="W130"/>
      <c r="AQ130" s="7"/>
      <c r="AR130" s="7"/>
      <c r="AU130"/>
      <c r="AV130"/>
    </row>
    <row r="131" spans="1:48" ht="12.75">
      <c r="A131" s="22">
        <f t="shared" si="18"/>
        <v>17</v>
      </c>
      <c r="B131" t="str">
        <f>+Nr1!D81</f>
        <v>2+</v>
      </c>
      <c r="C131" t="str">
        <f>+Nr2!D81</f>
        <v>2+</v>
      </c>
      <c r="D131" t="str">
        <f>+Nr3!D81</f>
        <v>2+</v>
      </c>
      <c r="E131" s="7" t="str">
        <f>+Nr4!D81</f>
        <v>2+</v>
      </c>
      <c r="F131" s="84" t="str">
        <f>+Nr5!D81</f>
        <v>2+</v>
      </c>
      <c r="G131" s="7" t="str">
        <f>+Nr6!D81</f>
        <v>2+</v>
      </c>
      <c r="H131" s="3"/>
      <c r="I131" s="7">
        <f>+Nr1!AC81</f>
        <v>6</v>
      </c>
      <c r="J131" s="7">
        <f>+Nr2!AC81</f>
        <v>6</v>
      </c>
      <c r="K131" s="7">
        <f>+Nr3!AC81</f>
        <v>6</v>
      </c>
      <c r="L131" s="7">
        <f>+Nr4!AC81</f>
        <v>6</v>
      </c>
      <c r="M131" s="7">
        <f>+Nr5!AC81</f>
        <v>6</v>
      </c>
      <c r="N131" s="3"/>
      <c r="O131" s="39">
        <f>+AVERAGE(I131:M131)</f>
        <v>6</v>
      </c>
      <c r="P131" s="21">
        <f t="shared" si="17"/>
        <v>6</v>
      </c>
      <c r="Q131" s="7" t="str">
        <f>+LOOKUP(P131,Poeng!$A$2:$A$16,Poeng!$B$2:$B$16)</f>
        <v>2+</v>
      </c>
      <c r="R131" s="3"/>
      <c r="S131" s="26">
        <f>STDEV(I131:M131)</f>
        <v>0</v>
      </c>
      <c r="T131" s="22">
        <f>COUNTIF(I131:M131,P131)</f>
        <v>5</v>
      </c>
      <c r="V131"/>
      <c r="W131"/>
      <c r="AQ131" s="7"/>
      <c r="AR131" s="7"/>
      <c r="AU131"/>
      <c r="AV131"/>
    </row>
    <row r="132" spans="1:48" ht="12.75">
      <c r="A132" s="22">
        <f t="shared" si="18"/>
        <v>18</v>
      </c>
      <c r="B132" t="str">
        <f>+Nr1!D82</f>
        <v>2+</v>
      </c>
      <c r="C132" t="str">
        <f>+Nr2!D82</f>
        <v>3-</v>
      </c>
      <c r="D132" t="str">
        <f>+Nr3!D82</f>
        <v>3-</v>
      </c>
      <c r="E132" s="7" t="str">
        <f>+Nr4!D82</f>
        <v>2+</v>
      </c>
      <c r="F132" s="84" t="str">
        <f>+Nr5!D82</f>
        <v>2+</v>
      </c>
      <c r="G132" s="7" t="str">
        <f>+Nr6!D82</f>
        <v>3-</v>
      </c>
      <c r="H132" s="3"/>
      <c r="I132" s="7">
        <f>+Nr1!AC82</f>
        <v>6</v>
      </c>
      <c r="J132" s="7">
        <f>+Nr2!AC82</f>
        <v>7</v>
      </c>
      <c r="K132" s="7">
        <f>+Nr3!AC82</f>
        <v>7</v>
      </c>
      <c r="L132" s="7">
        <f>+Nr4!AC82</f>
        <v>6</v>
      </c>
      <c r="M132" s="7">
        <f>+Nr5!AC82</f>
        <v>6</v>
      </c>
      <c r="N132" s="3"/>
      <c r="O132" s="39">
        <f>+AVERAGE(I132:M132)</f>
        <v>6.4</v>
      </c>
      <c r="P132" s="21">
        <f t="shared" si="17"/>
        <v>6</v>
      </c>
      <c r="Q132" s="7" t="str">
        <f>+LOOKUP(P132,Poeng!$A$2:$A$16,Poeng!$B$2:$B$16)</f>
        <v>2+</v>
      </c>
      <c r="R132" s="3"/>
      <c r="S132" s="26">
        <f>STDEV(I132:M132)</f>
        <v>0.5477225575051635</v>
      </c>
      <c r="T132" s="22">
        <f>COUNTIF(I132:M132,P132)</f>
        <v>3</v>
      </c>
      <c r="V132"/>
      <c r="W132"/>
      <c r="AQ132" s="7"/>
      <c r="AR132" s="7"/>
      <c r="AU132"/>
      <c r="AV132"/>
    </row>
    <row r="133" spans="1:48" ht="12.75">
      <c r="A133" s="22">
        <f t="shared" si="18"/>
        <v>19</v>
      </c>
      <c r="B133" t="str">
        <f>+Nr1!D83</f>
        <v>3-</v>
      </c>
      <c r="C133" t="str">
        <f>+Nr2!D83</f>
        <v>2+</v>
      </c>
      <c r="D133" t="str">
        <f>+Nr3!D83</f>
        <v>2+</v>
      </c>
      <c r="E133" s="7" t="str">
        <f>+Nr4!D83</f>
        <v>2+</v>
      </c>
      <c r="F133" s="84" t="str">
        <f>+Nr5!D83</f>
        <v>2 </v>
      </c>
      <c r="G133" s="7" t="str">
        <f>+Nr6!D83</f>
        <v>2+</v>
      </c>
      <c r="H133" s="3"/>
      <c r="I133" s="7">
        <f>+Nr1!AC83</f>
        <v>7</v>
      </c>
      <c r="J133" s="7">
        <f>+Nr2!AC83</f>
        <v>6</v>
      </c>
      <c r="K133" s="7">
        <f>+Nr3!AC83</f>
        <v>6</v>
      </c>
      <c r="L133" s="7">
        <f>+Nr4!AC83</f>
        <v>6</v>
      </c>
      <c r="M133" s="7">
        <f>+Nr5!AC83</f>
        <v>5</v>
      </c>
      <c r="N133" s="3"/>
      <c r="O133" s="39">
        <f>+AVERAGE(I133:M133)</f>
        <v>6</v>
      </c>
      <c r="P133" s="21">
        <f t="shared" si="17"/>
        <v>6</v>
      </c>
      <c r="Q133" s="7" t="str">
        <f>+LOOKUP(P133,Poeng!$A$2:$A$16,Poeng!$B$2:$B$16)</f>
        <v>2+</v>
      </c>
      <c r="R133" s="3"/>
      <c r="S133" s="26">
        <f>STDEV(I133:M133)</f>
        <v>0.7071067811865476</v>
      </c>
      <c r="T133" s="22">
        <f>COUNTIF(I133:M133,P133)</f>
        <v>3</v>
      </c>
      <c r="V133"/>
      <c r="W133"/>
      <c r="AQ133" s="7"/>
      <c r="AR133" s="7"/>
      <c r="AU133"/>
      <c r="AV133"/>
    </row>
    <row r="134" spans="1:48" ht="12.75">
      <c r="A134" s="22">
        <f t="shared" si="18"/>
        <v>20</v>
      </c>
      <c r="B134" t="str">
        <f>+Nr1!D84</f>
        <v>1+</v>
      </c>
      <c r="C134" t="str">
        <f>+Nr2!D84</f>
        <v>1+</v>
      </c>
      <c r="D134" t="str">
        <f>+Nr3!D84</f>
        <v>2-</v>
      </c>
      <c r="E134" s="7" t="str">
        <f>+Nr4!D84</f>
        <v>1 </v>
      </c>
      <c r="F134" s="84" t="str">
        <f>+Nr5!D84</f>
        <v>1+</v>
      </c>
      <c r="G134" s="7" t="str">
        <f>+Nr6!D84</f>
        <v>1+</v>
      </c>
      <c r="H134" s="3"/>
      <c r="I134" s="7">
        <f>+Nr1!AC84</f>
        <v>3</v>
      </c>
      <c r="J134" s="7">
        <f>+Nr2!AC84</f>
        <v>3</v>
      </c>
      <c r="K134" s="7">
        <f>+Nr3!AC84</f>
        <v>4</v>
      </c>
      <c r="L134" s="7">
        <f>+Nr4!AC84</f>
        <v>2</v>
      </c>
      <c r="M134" s="7">
        <f>+Nr5!AC84</f>
        <v>3</v>
      </c>
      <c r="N134" s="3"/>
      <c r="O134" s="39">
        <f>+AVERAGE(I134:M134)</f>
        <v>3</v>
      </c>
      <c r="P134" s="21">
        <f t="shared" si="17"/>
        <v>3</v>
      </c>
      <c r="Q134" s="7" t="str">
        <f>+LOOKUP(P134,Poeng!$A$2:$A$16,Poeng!$B$2:$B$16)</f>
        <v>1+</v>
      </c>
      <c r="R134" s="3"/>
      <c r="S134" s="26">
        <f>STDEV(I134:M134)</f>
        <v>0.7071067811865476</v>
      </c>
      <c r="T134" s="22">
        <f>COUNTIF(I134:M134,P134)</f>
        <v>3</v>
      </c>
      <c r="V134"/>
      <c r="W134"/>
      <c r="AQ134" s="7"/>
      <c r="AR134" s="7"/>
      <c r="AU134"/>
      <c r="AV134"/>
    </row>
    <row r="135" spans="1:48" ht="12.75">
      <c r="A135" s="22">
        <f t="shared" si="18"/>
        <v>21</v>
      </c>
      <c r="B135" t="str">
        <f>+Nr1!D85</f>
        <v>2-</v>
      </c>
      <c r="C135" t="str">
        <f>+Nr2!D85</f>
        <v>2-</v>
      </c>
      <c r="D135" t="str">
        <f>+Nr3!D85</f>
        <v>2-</v>
      </c>
      <c r="E135" s="7" t="str">
        <f>+Nr4!D85</f>
        <v>2-</v>
      </c>
      <c r="F135" s="84" t="str">
        <f>+Nr5!D85</f>
        <v>2-</v>
      </c>
      <c r="G135" s="7" t="str">
        <f>+Nr6!D85</f>
        <v>2-</v>
      </c>
      <c r="H135" s="3"/>
      <c r="I135" s="7">
        <f>+Nr1!AC85</f>
        <v>4</v>
      </c>
      <c r="J135" s="7">
        <f>+Nr2!AC85</f>
        <v>4</v>
      </c>
      <c r="K135" s="7">
        <f>+Nr3!AC85</f>
        <v>4</v>
      </c>
      <c r="L135" s="7">
        <f>+Nr4!AC85</f>
        <v>4</v>
      </c>
      <c r="M135" s="7">
        <f>+Nr5!AC85</f>
        <v>4</v>
      </c>
      <c r="N135" s="3"/>
      <c r="O135" s="39">
        <f>+AVERAGE(I135:M135)</f>
        <v>4</v>
      </c>
      <c r="P135" s="21">
        <f t="shared" si="17"/>
        <v>4</v>
      </c>
      <c r="Q135" s="7" t="str">
        <f>+LOOKUP(P135,Poeng!$A$2:$A$16,Poeng!$B$2:$B$16)</f>
        <v>2-</v>
      </c>
      <c r="R135" s="3"/>
      <c r="S135" s="26">
        <f>STDEV(I135:M135)</f>
        <v>0</v>
      </c>
      <c r="T135" s="22">
        <f>COUNTIF(I135:M135,P135)</f>
        <v>5</v>
      </c>
      <c r="V135"/>
      <c r="W135"/>
      <c r="AQ135" s="7"/>
      <c r="AR135" s="7"/>
      <c r="AU135"/>
      <c r="AV135"/>
    </row>
    <row r="136" spans="1:48" ht="12.75">
      <c r="A136" s="22">
        <f>+A135+1</f>
        <v>22</v>
      </c>
      <c r="B136" t="str">
        <f>+Nr1!D86</f>
        <v>2-</v>
      </c>
      <c r="C136" t="str">
        <f>+Nr2!D86</f>
        <v>1+</v>
      </c>
      <c r="D136" t="str">
        <f>+Nr3!D86</f>
        <v>1+</v>
      </c>
      <c r="E136" s="7" t="str">
        <f>+Nr4!D86</f>
        <v>1+</v>
      </c>
      <c r="F136" s="84" t="str">
        <f>+Nr5!D86</f>
        <v>2-</v>
      </c>
      <c r="G136" s="7" t="str">
        <f>+Nr6!D86</f>
        <v>2-</v>
      </c>
      <c r="H136" s="3"/>
      <c r="I136" s="7">
        <f>+Nr1!AC86</f>
        <v>4</v>
      </c>
      <c r="J136" s="7">
        <f>+Nr2!AC86</f>
        <v>3</v>
      </c>
      <c r="K136" s="7">
        <f>+Nr3!AC86</f>
        <v>3</v>
      </c>
      <c r="L136" s="7">
        <f>+Nr4!AC86</f>
        <v>3</v>
      </c>
      <c r="M136" s="7">
        <f>+Nr5!AC86</f>
        <v>4</v>
      </c>
      <c r="N136" s="3"/>
      <c r="O136" s="39">
        <f>+AVERAGE(I136:M136)</f>
        <v>3.4</v>
      </c>
      <c r="P136" s="21">
        <f t="shared" si="17"/>
        <v>3</v>
      </c>
      <c r="Q136" s="7" t="str">
        <f>+LOOKUP(P136,Poeng!$A$2:$A$16,Poeng!$B$2:$B$16)</f>
        <v>1+</v>
      </c>
      <c r="R136" s="3"/>
      <c r="S136" s="26">
        <f>STDEV(I136:M136)</f>
        <v>0.5477225575051667</v>
      </c>
      <c r="T136" s="22">
        <f>COUNTIF(I136:M136,P136)</f>
        <v>3</v>
      </c>
      <c r="V136"/>
      <c r="W136"/>
      <c r="AQ136" s="7"/>
      <c r="AR136" s="7"/>
      <c r="AU136"/>
      <c r="AV136"/>
    </row>
    <row r="137" spans="1:48" ht="12.75">
      <c r="A137" s="22">
        <f aca="true" t="shared" si="19" ref="A137:A144">+A136+1</f>
        <v>23</v>
      </c>
      <c r="B137" t="str">
        <f>+Nr1!D87</f>
        <v>2+</v>
      </c>
      <c r="C137" t="str">
        <f>+Nr2!D87</f>
        <v>3-</v>
      </c>
      <c r="D137" t="str">
        <f>+Nr3!D87</f>
        <v>3 </v>
      </c>
      <c r="E137" s="7" t="str">
        <f>+Nr4!D87</f>
        <v>2+</v>
      </c>
      <c r="F137" s="84" t="str">
        <f>+Nr5!D87</f>
        <v>3-</v>
      </c>
      <c r="G137" s="7" t="str">
        <f>+Nr6!D87</f>
        <v>3-</v>
      </c>
      <c r="H137" s="3"/>
      <c r="I137" s="7">
        <f>+Nr1!AC87</f>
        <v>6</v>
      </c>
      <c r="J137" s="7">
        <f>+Nr2!AC87</f>
        <v>7</v>
      </c>
      <c r="K137" s="7">
        <f>+Nr3!AC87</f>
        <v>8</v>
      </c>
      <c r="L137" s="7">
        <f>+Nr4!AC87</f>
        <v>6</v>
      </c>
      <c r="M137" s="7">
        <f>+Nr5!AC87</f>
        <v>7</v>
      </c>
      <c r="N137" s="3"/>
      <c r="O137" s="39">
        <f>+AVERAGE(I137:M137)</f>
        <v>6.8</v>
      </c>
      <c r="P137" s="21">
        <f t="shared" si="17"/>
        <v>7</v>
      </c>
      <c r="Q137" s="7" t="str">
        <f>+LOOKUP(P137,Poeng!$A$2:$A$16,Poeng!$B$2:$B$16)</f>
        <v>3-</v>
      </c>
      <c r="R137" s="3"/>
      <c r="S137" s="26">
        <f>STDEV(I137:M137)</f>
        <v>0.8366600265340772</v>
      </c>
      <c r="T137" s="22">
        <f>COUNTIF(I137:M137,P137)</f>
        <v>2</v>
      </c>
      <c r="V137"/>
      <c r="W137"/>
      <c r="AQ137" s="7"/>
      <c r="AR137" s="7"/>
      <c r="AU137"/>
      <c r="AV137"/>
    </row>
    <row r="138" spans="1:48" ht="12.75">
      <c r="A138" s="22">
        <f t="shared" si="19"/>
        <v>24</v>
      </c>
      <c r="B138" t="str">
        <f>+Nr1!D88</f>
        <v>2 </v>
      </c>
      <c r="C138" t="str">
        <f>+Nr2!D88</f>
        <v>2+</v>
      </c>
      <c r="D138" t="str">
        <f>+Nr3!D88</f>
        <v>2+</v>
      </c>
      <c r="E138" s="7" t="str">
        <f>+Nr4!D88</f>
        <v>2 </v>
      </c>
      <c r="F138" s="84" t="str">
        <f>+Nr5!D88</f>
        <v>2+</v>
      </c>
      <c r="G138" s="7" t="str">
        <f>+Nr6!D88</f>
        <v>2+</v>
      </c>
      <c r="H138" s="3"/>
      <c r="I138" s="7">
        <f>+Nr1!AC88</f>
        <v>5</v>
      </c>
      <c r="J138" s="7">
        <f>+Nr2!AC88</f>
        <v>6</v>
      </c>
      <c r="K138" s="7">
        <f>+Nr3!AC88</f>
        <v>6</v>
      </c>
      <c r="L138" s="7">
        <f>+Nr4!AC88</f>
        <v>5</v>
      </c>
      <c r="M138" s="7">
        <f>+Nr5!AC88</f>
        <v>6</v>
      </c>
      <c r="N138" s="3"/>
      <c r="O138" s="39">
        <f>+AVERAGE(I138:M138)</f>
        <v>5.6</v>
      </c>
      <c r="P138" s="21">
        <f t="shared" si="17"/>
        <v>6</v>
      </c>
      <c r="Q138" s="7" t="str">
        <f>+LOOKUP(P138,Poeng!$A$2:$A$16,Poeng!$B$2:$B$16)</f>
        <v>2+</v>
      </c>
      <c r="R138" s="3"/>
      <c r="S138" s="26">
        <f>STDEV(I138:M138)</f>
        <v>0.5477225575051635</v>
      </c>
      <c r="T138" s="22">
        <f>COUNTIF(I138:M138,P138)</f>
        <v>3</v>
      </c>
      <c r="V138"/>
      <c r="W138"/>
      <c r="AQ138" s="7"/>
      <c r="AR138" s="7"/>
      <c r="AU138"/>
      <c r="AV138"/>
    </row>
    <row r="139" spans="1:48" ht="12.75">
      <c r="A139" s="22">
        <f t="shared" si="19"/>
        <v>25</v>
      </c>
      <c r="B139" t="str">
        <f>+Nr1!D89</f>
        <v>4-</v>
      </c>
      <c r="C139" t="str">
        <f>+Nr2!D89</f>
        <v>4-</v>
      </c>
      <c r="D139" t="str">
        <f>+Nr3!D89</f>
        <v>4+</v>
      </c>
      <c r="E139" s="7" t="str">
        <f>+Nr4!D89</f>
        <v>4-</v>
      </c>
      <c r="F139" s="84" t="str">
        <f>+Nr5!D89</f>
        <v>3+</v>
      </c>
      <c r="G139" s="7" t="str">
        <f>+Nr6!D89</f>
        <v>4-</v>
      </c>
      <c r="H139" s="3"/>
      <c r="I139" s="7">
        <f>+Nr1!AC89</f>
        <v>10</v>
      </c>
      <c r="J139" s="7">
        <f>+Nr2!AC89</f>
        <v>10</v>
      </c>
      <c r="K139" s="7">
        <f>+Nr3!AC89</f>
        <v>12</v>
      </c>
      <c r="L139" s="7">
        <f>+Nr4!AC89</f>
        <v>10</v>
      </c>
      <c r="M139" s="7">
        <f>+Nr5!AC89</f>
        <v>9</v>
      </c>
      <c r="N139" s="3"/>
      <c r="O139" s="39">
        <f>+AVERAGE(I139:M139)</f>
        <v>10.2</v>
      </c>
      <c r="P139" s="21">
        <f t="shared" si="17"/>
        <v>10</v>
      </c>
      <c r="Q139" s="7" t="str">
        <f>+LOOKUP(P139,Poeng!$A$2:$A$16,Poeng!$B$2:$B$16)</f>
        <v>4-</v>
      </c>
      <c r="R139" s="3"/>
      <c r="S139" s="26">
        <f>STDEV(I139:M139)</f>
        <v>1.095445115010327</v>
      </c>
      <c r="T139" s="22">
        <f>COUNTIF(I139:M139,P139)</f>
        <v>3</v>
      </c>
      <c r="V139"/>
      <c r="W139"/>
      <c r="AQ139" s="7"/>
      <c r="AR139" s="7"/>
      <c r="AU139"/>
      <c r="AV139"/>
    </row>
    <row r="140" spans="1:48" ht="12.75">
      <c r="A140" s="22">
        <f t="shared" si="19"/>
        <v>26</v>
      </c>
      <c r="B140" t="str">
        <f>+Nr1!D90</f>
        <v>2 </v>
      </c>
      <c r="C140" t="str">
        <f>+Nr2!D90</f>
        <v>2+</v>
      </c>
      <c r="D140" t="str">
        <f>+Nr3!D90</f>
        <v>3-</v>
      </c>
      <c r="E140" s="7" t="str">
        <f>+Nr4!D90</f>
        <v>2+</v>
      </c>
      <c r="F140" s="84" t="str">
        <f>+Nr5!D90</f>
        <v>2-</v>
      </c>
      <c r="G140" s="7" t="str">
        <f>+Nr6!D90</f>
        <v>2+</v>
      </c>
      <c r="H140" s="3"/>
      <c r="I140" s="7">
        <f>+Nr1!AC90</f>
        <v>5</v>
      </c>
      <c r="J140" s="7">
        <f>+Nr2!AC90</f>
        <v>6</v>
      </c>
      <c r="K140" s="7">
        <f>+Nr3!AC90</f>
        <v>7</v>
      </c>
      <c r="L140" s="7">
        <f>+Nr4!AC90</f>
        <v>6</v>
      </c>
      <c r="M140" s="7">
        <f>+Nr5!AC90</f>
        <v>4</v>
      </c>
      <c r="N140" s="3"/>
      <c r="O140" s="39">
        <f>+AVERAGE(I140:M140)</f>
        <v>5.6</v>
      </c>
      <c r="P140" s="21">
        <f t="shared" si="17"/>
        <v>6</v>
      </c>
      <c r="Q140" s="7" t="str">
        <f>+LOOKUP(P140,Poeng!$A$2:$A$16,Poeng!$B$2:$B$16)</f>
        <v>2+</v>
      </c>
      <c r="R140" s="3"/>
      <c r="S140" s="26">
        <f>STDEV(I140:M140)</f>
        <v>1.1401754250991367</v>
      </c>
      <c r="T140" s="22">
        <f>COUNTIF(I140:M140,P140)</f>
        <v>2</v>
      </c>
      <c r="V140"/>
      <c r="W140"/>
      <c r="AQ140" s="7"/>
      <c r="AR140" s="7"/>
      <c r="AU140"/>
      <c r="AV140"/>
    </row>
    <row r="141" spans="1:48" ht="12.75">
      <c r="A141" s="22">
        <f t="shared" si="19"/>
        <v>27</v>
      </c>
      <c r="B141" t="str">
        <f>+Nr1!D91</f>
        <v>3-</v>
      </c>
      <c r="C141" t="str">
        <f>+Nr2!D91</f>
        <v>3 </v>
      </c>
      <c r="D141" t="str">
        <f>+Nr3!D91</f>
        <v>3+</v>
      </c>
      <c r="E141" s="7" t="str">
        <f>+Nr4!D91</f>
        <v>3 </v>
      </c>
      <c r="F141" s="84" t="str">
        <f>+Nr5!D91</f>
        <v>3 </v>
      </c>
      <c r="G141" s="7" t="str">
        <f>+Nr6!D91</f>
        <v>3 </v>
      </c>
      <c r="H141" s="3"/>
      <c r="I141" s="7">
        <f>+Nr1!AC91</f>
        <v>7</v>
      </c>
      <c r="J141" s="7">
        <f>+Nr2!AC91</f>
        <v>8</v>
      </c>
      <c r="K141" s="7">
        <f>+Nr3!AC91</f>
        <v>9</v>
      </c>
      <c r="L141" s="7">
        <f>+Nr4!AC91</f>
        <v>8</v>
      </c>
      <c r="M141" s="7">
        <f>+Nr5!AC91</f>
        <v>8</v>
      </c>
      <c r="N141" s="3"/>
      <c r="O141" s="39">
        <f>+AVERAGE(I141:M141)</f>
        <v>8</v>
      </c>
      <c r="P141" s="21">
        <f t="shared" si="17"/>
        <v>8</v>
      </c>
      <c r="Q141" s="7" t="str">
        <f>+LOOKUP(P141,Poeng!$A$2:$A$16,Poeng!$B$2:$B$16)</f>
        <v>3 </v>
      </c>
      <c r="R141" s="3"/>
      <c r="S141" s="26">
        <f>STDEV(I141:M141)</f>
        <v>0.7071067811865476</v>
      </c>
      <c r="T141" s="22">
        <f>COUNTIF(I141:M141,P141)</f>
        <v>3</v>
      </c>
      <c r="V141"/>
      <c r="W141"/>
      <c r="AQ141" s="7"/>
      <c r="AR141" s="7"/>
      <c r="AU141"/>
      <c r="AV141"/>
    </row>
    <row r="142" spans="1:48" ht="12.75">
      <c r="A142" s="22">
        <f t="shared" si="19"/>
        <v>28</v>
      </c>
      <c r="B142" t="str">
        <f>+Nr1!D92</f>
        <v>2+</v>
      </c>
      <c r="C142" t="str">
        <f>+Nr2!D92</f>
        <v>3 </v>
      </c>
      <c r="D142" t="str">
        <f>+Nr3!D92</f>
        <v>3+</v>
      </c>
      <c r="E142" s="7" t="str">
        <f>+Nr4!D92</f>
        <v>3-</v>
      </c>
      <c r="F142" s="84" t="str">
        <f>+Nr5!D92</f>
        <v>3-</v>
      </c>
      <c r="G142" s="7" t="str">
        <f>+Nr6!D92</f>
        <v>3-</v>
      </c>
      <c r="H142" s="3"/>
      <c r="I142" s="7">
        <f>+Nr1!AC92</f>
        <v>6</v>
      </c>
      <c r="J142" s="7">
        <f>+Nr2!AC92</f>
        <v>8</v>
      </c>
      <c r="K142" s="7">
        <f>+Nr3!AC92</f>
        <v>9</v>
      </c>
      <c r="L142" s="7">
        <f>+Nr4!AC92</f>
        <v>7</v>
      </c>
      <c r="M142" s="7">
        <f>+Nr5!AC92</f>
        <v>7</v>
      </c>
      <c r="N142" s="3"/>
      <c r="O142" s="39">
        <f>+AVERAGE(I142:M142)</f>
        <v>7.4</v>
      </c>
      <c r="P142" s="21">
        <f t="shared" si="17"/>
        <v>7</v>
      </c>
      <c r="Q142" s="7" t="str">
        <f>+LOOKUP(P142,Poeng!$A$2:$A$16,Poeng!$B$2:$B$16)</f>
        <v>3-</v>
      </c>
      <c r="R142" s="3"/>
      <c r="S142" s="26">
        <f>STDEV(I142:M142)</f>
        <v>1.1401754250991367</v>
      </c>
      <c r="T142" s="22">
        <f>COUNTIF(I142:M142,P142)</f>
        <v>2</v>
      </c>
      <c r="V142"/>
      <c r="W142"/>
      <c r="AQ142" s="7"/>
      <c r="AR142" s="7"/>
      <c r="AU142"/>
      <c r="AV142"/>
    </row>
    <row r="143" spans="1:48" ht="12.75">
      <c r="A143" s="22">
        <f t="shared" si="19"/>
        <v>29</v>
      </c>
      <c r="B143" t="str">
        <f>+Nr1!D93</f>
        <v>2+</v>
      </c>
      <c r="C143" t="str">
        <f>+Nr2!D93</f>
        <v>3+</v>
      </c>
      <c r="D143" t="str">
        <f>+Nr3!D93</f>
        <v>4-</v>
      </c>
      <c r="E143" s="7" t="str">
        <f>+Nr4!D93</f>
        <v>3+</v>
      </c>
      <c r="F143" s="84" t="str">
        <f>+Nr5!D93</f>
        <v>3 </v>
      </c>
      <c r="G143" s="7" t="str">
        <f>+Nr6!D93</f>
        <v>3 </v>
      </c>
      <c r="H143" s="3"/>
      <c r="I143" s="7">
        <f>+Nr1!AC93</f>
        <v>6</v>
      </c>
      <c r="J143" s="7">
        <f>+Nr2!AC93</f>
        <v>9</v>
      </c>
      <c r="K143" s="7">
        <f>+Nr3!AC93</f>
        <v>10</v>
      </c>
      <c r="L143" s="7">
        <f>+Nr4!AC93</f>
        <v>9</v>
      </c>
      <c r="M143" s="7">
        <f>+Nr5!AC93</f>
        <v>8</v>
      </c>
      <c r="N143" s="3"/>
      <c r="O143" s="39">
        <f>+AVERAGE(I143:M143)</f>
        <v>8.4</v>
      </c>
      <c r="P143" s="21">
        <f t="shared" si="17"/>
        <v>8</v>
      </c>
      <c r="Q143" s="7" t="str">
        <f>+LOOKUP(P143,Poeng!$A$2:$A$16,Poeng!$B$2:$B$16)</f>
        <v>3 </v>
      </c>
      <c r="R143" s="3"/>
      <c r="S143" s="26">
        <f>STDEV(I143:M143)</f>
        <v>1.5165750888103091</v>
      </c>
      <c r="T143" s="22">
        <f>COUNTIF(I143:M143,P143)</f>
        <v>1</v>
      </c>
      <c r="V143"/>
      <c r="W143"/>
      <c r="AQ143" s="7"/>
      <c r="AR143" s="7"/>
      <c r="AU143"/>
      <c r="AV143"/>
    </row>
    <row r="144" spans="1:48" ht="12.75">
      <c r="A144" s="22">
        <f t="shared" si="19"/>
        <v>30</v>
      </c>
      <c r="B144" t="str">
        <f>+Nr1!D94</f>
        <v>2 </v>
      </c>
      <c r="C144" t="str">
        <f>+Nr2!D94</f>
        <v>3-</v>
      </c>
      <c r="D144" t="str">
        <f>+Nr3!D94</f>
        <v>3-</v>
      </c>
      <c r="E144" s="7" t="str">
        <f>+Nr4!D94</f>
        <v>3-</v>
      </c>
      <c r="F144" s="84" t="str">
        <f>+Nr5!D94</f>
        <v>3-</v>
      </c>
      <c r="G144" s="7" t="str">
        <f>+Nr6!D94</f>
        <v>3-</v>
      </c>
      <c r="H144" s="3"/>
      <c r="I144" s="7">
        <f>+Nr1!AC94</f>
        <v>5</v>
      </c>
      <c r="J144" s="7">
        <f>+Nr2!AC94</f>
        <v>7</v>
      </c>
      <c r="K144" s="7">
        <f>+Nr3!AC94</f>
        <v>7</v>
      </c>
      <c r="L144" s="7">
        <f>+Nr4!AC94</f>
        <v>7</v>
      </c>
      <c r="M144" s="7">
        <f>+Nr5!AC94</f>
        <v>7</v>
      </c>
      <c r="N144" s="3"/>
      <c r="O144" s="39">
        <f>+AVERAGE(I144:M144)</f>
        <v>6.6</v>
      </c>
      <c r="P144" s="21">
        <f t="shared" si="17"/>
        <v>7</v>
      </c>
      <c r="Q144" s="7" t="str">
        <f>+LOOKUP(P144,Poeng!$A$2:$A$16,Poeng!$B$2:$B$16)</f>
        <v>3-</v>
      </c>
      <c r="R144" s="3"/>
      <c r="S144" s="26">
        <f>STDEV(I144:M144)</f>
        <v>0.8944271909999143</v>
      </c>
      <c r="T144" s="22">
        <f>COUNTIF(I144:M144,P144)</f>
        <v>4</v>
      </c>
      <c r="V144"/>
      <c r="W144"/>
      <c r="AQ144" s="7"/>
      <c r="AR144" s="7"/>
      <c r="AU144"/>
      <c r="AV144"/>
    </row>
    <row r="145" spans="1:48" ht="12.75">
      <c r="A145" s="17"/>
      <c r="B145" s="31"/>
      <c r="C145" s="31"/>
      <c r="D145" s="3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/>
      <c r="W145"/>
      <c r="AP145" s="7"/>
      <c r="AQ145" s="7"/>
      <c r="AR145" s="7"/>
      <c r="AT145"/>
      <c r="AU145"/>
      <c r="AV145"/>
    </row>
    <row r="146" spans="1:48" ht="12.75">
      <c r="A146" s="22"/>
      <c r="B146" s="24"/>
      <c r="C146" s="3"/>
      <c r="D146" s="3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/>
      <c r="W146"/>
      <c r="AQ146" s="7"/>
      <c r="AR146" s="7"/>
      <c r="AU146"/>
      <c r="AV146"/>
    </row>
    <row r="147" spans="1:48" ht="12.75">
      <c r="A147" s="17"/>
      <c r="B147" s="31"/>
      <c r="C147" s="3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/>
      <c r="W147"/>
      <c r="AQ147" s="7"/>
      <c r="AR147" s="7"/>
      <c r="AU147"/>
      <c r="AV147"/>
    </row>
    <row r="148" spans="1:24" ht="18">
      <c r="A148" s="58" t="s">
        <v>108</v>
      </c>
      <c r="B148" s="3"/>
      <c r="C148" s="3"/>
      <c r="D148" s="3"/>
      <c r="E148" s="3"/>
      <c r="F148" s="3"/>
      <c r="G148" s="58" t="s">
        <v>88</v>
      </c>
      <c r="H148" s="3"/>
      <c r="I148" s="3"/>
      <c r="J148" s="3"/>
      <c r="K148" s="3"/>
      <c r="L148" s="3"/>
      <c r="M148" s="3"/>
      <c r="N148" s="3"/>
      <c r="O148" s="3"/>
      <c r="P148" s="3"/>
      <c r="Q148" s="17"/>
      <c r="R148" s="3"/>
      <c r="S148" s="3"/>
      <c r="T148" s="3"/>
      <c r="U148" s="3"/>
      <c r="X148" s="7"/>
    </row>
    <row r="149" spans="1:48" ht="12.75">
      <c r="A149" s="3"/>
      <c r="B149" s="3"/>
      <c r="C149" s="3"/>
      <c r="D149" s="3"/>
      <c r="E149" s="3"/>
      <c r="F149" s="3"/>
      <c r="G149" s="3"/>
      <c r="H149" s="3"/>
      <c r="I149" s="1"/>
      <c r="J149" s="3"/>
      <c r="K149" s="3"/>
      <c r="L149" s="3"/>
      <c r="M149" s="3"/>
      <c r="N149" s="3"/>
      <c r="O149" s="3"/>
      <c r="P149" s="3"/>
      <c r="Q149" s="3"/>
      <c r="R149" s="17"/>
      <c r="S149" s="3"/>
      <c r="T149" s="17" t="s">
        <v>95</v>
      </c>
      <c r="U149" s="7"/>
      <c r="AR149" s="7"/>
      <c r="AV149"/>
    </row>
    <row r="150" spans="1:48" ht="12.75">
      <c r="A150" s="3"/>
      <c r="B150" s="1" t="s">
        <v>109</v>
      </c>
      <c r="C150" s="3"/>
      <c r="D150" s="3"/>
      <c r="E150" s="3"/>
      <c r="F150" s="1"/>
      <c r="G150" s="3"/>
      <c r="H150" s="3"/>
      <c r="I150" s="3"/>
      <c r="J150" s="3"/>
      <c r="K150" s="1"/>
      <c r="L150" s="3"/>
      <c r="M150" s="3"/>
      <c r="N150" s="3"/>
      <c r="O150" s="1" t="s">
        <v>88</v>
      </c>
      <c r="P150" s="3"/>
      <c r="Q150" s="3"/>
      <c r="R150" s="3"/>
      <c r="S150" s="3" t="s">
        <v>159</v>
      </c>
      <c r="T150" s="17" t="s">
        <v>161</v>
      </c>
      <c r="U150" s="7"/>
      <c r="AR150" s="7"/>
      <c r="AV150"/>
    </row>
    <row r="151" spans="1:48" ht="12.75">
      <c r="A151" s="1"/>
      <c r="B151" s="1" t="str">
        <f aca="true" t="shared" si="20" ref="B151:G151">+B114</f>
        <v>RO</v>
      </c>
      <c r="C151" s="1" t="str">
        <f t="shared" si="20"/>
        <v>SRR</v>
      </c>
      <c r="D151" s="1" t="str">
        <f t="shared" si="20"/>
        <v>SS</v>
      </c>
      <c r="E151" s="1" t="str">
        <f t="shared" si="20"/>
        <v>HL</v>
      </c>
      <c r="F151" s="1" t="str">
        <f t="shared" si="20"/>
        <v>SR</v>
      </c>
      <c r="G151" s="1" t="str">
        <f t="shared" si="20"/>
        <v>OAL</v>
      </c>
      <c r="H151" s="1"/>
      <c r="I151" s="1" t="str">
        <f>+B151</f>
        <v>RO</v>
      </c>
      <c r="J151" s="1" t="str">
        <f>+C151</f>
        <v>SRR</v>
      </c>
      <c r="K151" s="1" t="str">
        <f>+D151</f>
        <v>SS</v>
      </c>
      <c r="L151" s="1" t="str">
        <f>+E151</f>
        <v>HL</v>
      </c>
      <c r="M151" s="1" t="str">
        <f>+F151</f>
        <v>SR</v>
      </c>
      <c r="N151" s="3"/>
      <c r="O151" s="1" t="s">
        <v>287</v>
      </c>
      <c r="P151" s="1"/>
      <c r="Q151" s="1" t="s">
        <v>87</v>
      </c>
      <c r="R151" s="1"/>
      <c r="S151" s="3" t="s">
        <v>160</v>
      </c>
      <c r="T151" s="17" t="s">
        <v>107</v>
      </c>
      <c r="U151" s="7"/>
      <c r="AR151" s="7"/>
      <c r="AV151"/>
    </row>
    <row r="152" spans="1:48" ht="12.75">
      <c r="A152" s="22">
        <v>1</v>
      </c>
      <c r="B152" t="str">
        <f>+Nr1!B65</f>
        <v>A</v>
      </c>
      <c r="C152" t="str">
        <f>+Nr2!B65</f>
        <v>A</v>
      </c>
      <c r="D152" t="str">
        <f>+Nr3!B65</f>
        <v>A</v>
      </c>
      <c r="E152" s="7" t="str">
        <f>+Nr4!B65</f>
        <v>A</v>
      </c>
      <c r="F152" s="84" t="str">
        <f>+Nr5!B65</f>
        <v>A</v>
      </c>
      <c r="G152" s="7" t="str">
        <f>+Nr6!B65</f>
        <v>A</v>
      </c>
      <c r="H152" s="3"/>
      <c r="I152" s="7">
        <f>VLOOKUP(B152,Poeng!$S$1:$T$11,2)</f>
        <v>162</v>
      </c>
      <c r="J152" s="7">
        <f>VLOOKUP(C152,Poeng!$S$1:$T$11,2)</f>
        <v>162</v>
      </c>
      <c r="K152" s="7">
        <f>VLOOKUP(D152,Poeng!$S$1:$T$11,2)</f>
        <v>162</v>
      </c>
      <c r="L152" s="7">
        <f>VLOOKUP(E152,Poeng!$S$1:$T$11,2)</f>
        <v>162</v>
      </c>
      <c r="M152" s="7">
        <f>VLOOKUP(F152,Poeng!$S$1:$T$11,2)</f>
        <v>162</v>
      </c>
      <c r="N152" s="3"/>
      <c r="O152" s="130">
        <f>+MEDIAN(I152:M152)</f>
        <v>162</v>
      </c>
      <c r="P152" s="22"/>
      <c r="Q152" s="7" t="str">
        <f>VLOOKUP(O152,Poeng!$W$1:$X$11,2)</f>
        <v>A</v>
      </c>
      <c r="R152" s="3"/>
      <c r="S152" s="26">
        <f>STDEV(I152:M152)</f>
        <v>0</v>
      </c>
      <c r="T152" s="22">
        <f>COUNTIF(I152:M152,P152)</f>
        <v>0</v>
      </c>
      <c r="U152" s="7"/>
      <c r="AR152" s="7"/>
      <c r="AV152"/>
    </row>
    <row r="153" spans="1:48" ht="12.75">
      <c r="A153" s="22">
        <f>+A152+1</f>
        <v>2</v>
      </c>
      <c r="B153" t="str">
        <f>+Nr1!B66</f>
        <v>A</v>
      </c>
      <c r="C153" t="str">
        <f>+Nr2!B66</f>
        <v>A</v>
      </c>
      <c r="D153" t="str">
        <f>+Nr3!B66</f>
        <v>A</v>
      </c>
      <c r="E153" s="7" t="str">
        <f>+Nr4!B66</f>
        <v>A</v>
      </c>
      <c r="F153" s="84" t="str">
        <f>+Nr5!B66</f>
        <v>A</v>
      </c>
      <c r="G153" s="7" t="str">
        <f>+Nr6!B66</f>
        <v>A</v>
      </c>
      <c r="H153" s="3"/>
      <c r="I153" s="7">
        <f>VLOOKUP(B153,Poeng!$S$1:$T$11,2)</f>
        <v>162</v>
      </c>
      <c r="J153" s="7">
        <f>VLOOKUP(C153,Poeng!$S$1:$T$11,2)</f>
        <v>162</v>
      </c>
      <c r="K153" s="7">
        <f>VLOOKUP(D153,Poeng!$S$1:$T$11,2)</f>
        <v>162</v>
      </c>
      <c r="L153" s="7">
        <f>VLOOKUP(E153,Poeng!$S$1:$T$11,2)</f>
        <v>162</v>
      </c>
      <c r="M153" s="7">
        <f>VLOOKUP(F153,Poeng!$S$1:$T$11,2)</f>
        <v>162</v>
      </c>
      <c r="N153" s="3"/>
      <c r="O153" s="130">
        <f>+MEDIAN(I153:M153)</f>
        <v>162</v>
      </c>
      <c r="P153" s="22"/>
      <c r="Q153" s="7" t="str">
        <f>VLOOKUP(O153,Poeng!$W$1:$X$11,2)</f>
        <v>A</v>
      </c>
      <c r="R153" s="3"/>
      <c r="S153" s="26">
        <f>STDEV(I153:M153)</f>
        <v>0</v>
      </c>
      <c r="T153" s="22">
        <f>COUNTIF(I153:M153,P153)</f>
        <v>0</v>
      </c>
      <c r="U153" s="7"/>
      <c r="AR153" s="7"/>
      <c r="AV153"/>
    </row>
    <row r="154" spans="1:48" ht="12.75">
      <c r="A154" s="22">
        <f aca="true" t="shared" si="21" ref="A154:A172">+A153+1</f>
        <v>3</v>
      </c>
      <c r="B154" t="str">
        <f>+Nr1!B67</f>
        <v>D</v>
      </c>
      <c r="C154" t="str">
        <f>+Nr2!B67</f>
        <v>D</v>
      </c>
      <c r="D154" t="str">
        <f>+Nr3!B67</f>
        <v>D</v>
      </c>
      <c r="E154" s="7" t="str">
        <f>+Nr4!B67</f>
        <v>E</v>
      </c>
      <c r="F154" s="84" t="str">
        <f>+Nr5!B67</f>
        <v>E</v>
      </c>
      <c r="G154" s="7" t="str">
        <f>+Nr6!B67</f>
        <v>E</v>
      </c>
      <c r="H154" s="3"/>
      <c r="I154" s="7">
        <f>VLOOKUP(B154,Poeng!$S$1:$T$11,2)</f>
        <v>168</v>
      </c>
      <c r="J154" s="7">
        <f>VLOOKUP(C154,Poeng!$S$1:$T$11,2)</f>
        <v>168</v>
      </c>
      <c r="K154" s="7">
        <f>VLOOKUP(D154,Poeng!$S$1:$T$11,2)</f>
        <v>168</v>
      </c>
      <c r="L154" s="7">
        <f>VLOOKUP(E154,Poeng!$S$1:$T$11,2)</f>
        <v>166</v>
      </c>
      <c r="M154" s="7">
        <f>VLOOKUP(F154,Poeng!$S$1:$T$11,2)</f>
        <v>166</v>
      </c>
      <c r="N154" s="3"/>
      <c r="O154" s="130">
        <f>+MEDIAN(I154:M154)</f>
        <v>168</v>
      </c>
      <c r="P154" s="22"/>
      <c r="Q154" s="7" t="str">
        <f>VLOOKUP(O154,Poeng!$W$1:$X$11,2)</f>
        <v>D</v>
      </c>
      <c r="R154" s="3"/>
      <c r="S154" s="26">
        <f>STDEV(I154:M154)</f>
        <v>1.0954451150090039</v>
      </c>
      <c r="T154" s="22">
        <f>COUNTIF(I154:M154,P154)</f>
        <v>0</v>
      </c>
      <c r="U154" s="7"/>
      <c r="AR154" s="7"/>
      <c r="AV154"/>
    </row>
    <row r="155" spans="1:48" ht="12.75">
      <c r="A155" s="22">
        <f t="shared" si="21"/>
        <v>4</v>
      </c>
      <c r="B155" t="str">
        <f>+Nr1!B68</f>
        <v>A</v>
      </c>
      <c r="C155" t="str">
        <f>+Nr2!B68</f>
        <v>A</v>
      </c>
      <c r="D155" t="str">
        <f>+Nr3!B68</f>
        <v>A</v>
      </c>
      <c r="E155" s="7" t="str">
        <f>+Nr4!B68</f>
        <v>A</v>
      </c>
      <c r="F155" s="84" t="str">
        <f>+Nr5!B68</f>
        <v>A</v>
      </c>
      <c r="G155" s="7" t="str">
        <f>+Nr6!B68</f>
        <v>A</v>
      </c>
      <c r="H155" s="3"/>
      <c r="I155" s="7">
        <f>VLOOKUP(B155,Poeng!$S$1:$T$11,2)</f>
        <v>162</v>
      </c>
      <c r="J155" s="7">
        <f>VLOOKUP(C155,Poeng!$S$1:$T$11,2)</f>
        <v>162</v>
      </c>
      <c r="K155" s="7">
        <f>VLOOKUP(D155,Poeng!$S$1:$T$11,2)</f>
        <v>162</v>
      </c>
      <c r="L155" s="7">
        <f>VLOOKUP(E155,Poeng!$S$1:$T$11,2)</f>
        <v>162</v>
      </c>
      <c r="M155" s="7">
        <f>VLOOKUP(F155,Poeng!$S$1:$T$11,2)</f>
        <v>162</v>
      </c>
      <c r="N155" s="3"/>
      <c r="O155" s="130">
        <f>+MEDIAN(I155:M155)</f>
        <v>162</v>
      </c>
      <c r="P155" s="22"/>
      <c r="Q155" s="7" t="str">
        <f>VLOOKUP(O155,Poeng!$W$1:$X$11,2)</f>
        <v>A</v>
      </c>
      <c r="R155" s="3"/>
      <c r="S155" s="26">
        <f>STDEV(I155:M155)</f>
        <v>0</v>
      </c>
      <c r="T155" s="22">
        <f>COUNTIF(I155:M155,P155)</f>
        <v>0</v>
      </c>
      <c r="U155" s="7"/>
      <c r="AR155" s="7"/>
      <c r="AV155"/>
    </row>
    <row r="156" spans="1:48" ht="12.75">
      <c r="A156" s="22">
        <f t="shared" si="21"/>
        <v>5</v>
      </c>
      <c r="B156" t="str">
        <f>+Nr1!B69</f>
        <v>F</v>
      </c>
      <c r="C156" t="str">
        <f>+Nr2!B69</f>
        <v>F</v>
      </c>
      <c r="D156" t="str">
        <f>+Nr3!B69</f>
        <v>F</v>
      </c>
      <c r="E156" s="7" t="str">
        <f>+Nr4!B69</f>
        <v>F</v>
      </c>
      <c r="F156" s="84" t="str">
        <f>+Nr5!B69</f>
        <v>F</v>
      </c>
      <c r="G156" s="7" t="str">
        <f>+Nr6!B69</f>
        <v>F</v>
      </c>
      <c r="H156" s="3"/>
      <c r="I156" s="7">
        <f>VLOOKUP(B156,Poeng!$S$1:$T$11,2)</f>
        <v>169</v>
      </c>
      <c r="J156" s="7">
        <f>VLOOKUP(C156,Poeng!$S$1:$T$11,2)</f>
        <v>169</v>
      </c>
      <c r="K156" s="7">
        <f>VLOOKUP(D156,Poeng!$S$1:$T$11,2)</f>
        <v>169</v>
      </c>
      <c r="L156" s="7">
        <f>VLOOKUP(E156,Poeng!$S$1:$T$11,2)</f>
        <v>169</v>
      </c>
      <c r="M156" s="7">
        <f>VLOOKUP(F156,Poeng!$S$1:$T$11,2)</f>
        <v>169</v>
      </c>
      <c r="N156" s="3"/>
      <c r="O156" s="130">
        <f>+MEDIAN(I156:M156)</f>
        <v>169</v>
      </c>
      <c r="P156" s="22"/>
      <c r="Q156" s="7" t="str">
        <f>VLOOKUP(O156,Poeng!$W$1:$X$11,2)</f>
        <v>F</v>
      </c>
      <c r="R156" s="3"/>
      <c r="S156" s="26">
        <f>STDEV(I156:M156)</f>
        <v>0</v>
      </c>
      <c r="T156" s="22">
        <f>COUNTIF(I156:M156,P156)</f>
        <v>0</v>
      </c>
      <c r="U156" s="7"/>
      <c r="AR156" s="7"/>
      <c r="AV156"/>
    </row>
    <row r="157" spans="1:48" ht="12.75">
      <c r="A157" s="22">
        <f t="shared" si="21"/>
        <v>6</v>
      </c>
      <c r="B157" t="str">
        <f>+Nr1!B70</f>
        <v>A</v>
      </c>
      <c r="C157" t="str">
        <f>+Nr2!B70</f>
        <v>A</v>
      </c>
      <c r="D157" t="str">
        <f>+Nr3!B70</f>
        <v>B</v>
      </c>
      <c r="E157" s="7" t="str">
        <f>+Nr4!B70</f>
        <v>B</v>
      </c>
      <c r="F157" s="84" t="str">
        <f>+Nr5!B70</f>
        <v>B</v>
      </c>
      <c r="G157" s="7" t="str">
        <f>+Nr6!B70</f>
        <v>B</v>
      </c>
      <c r="H157" s="3"/>
      <c r="I157" s="7">
        <f>VLOOKUP(B157,Poeng!$S$1:$T$11,2)</f>
        <v>162</v>
      </c>
      <c r="J157" s="7">
        <f>VLOOKUP(C157,Poeng!$S$1:$T$11,2)</f>
        <v>162</v>
      </c>
      <c r="K157" s="7">
        <f>VLOOKUP(D157,Poeng!$S$1:$T$11,2)</f>
        <v>163</v>
      </c>
      <c r="L157" s="7">
        <f>VLOOKUP(E157,Poeng!$S$1:$T$11,2)</f>
        <v>163</v>
      </c>
      <c r="M157" s="7">
        <f>VLOOKUP(F157,Poeng!$S$1:$T$11,2)</f>
        <v>163</v>
      </c>
      <c r="N157" s="3"/>
      <c r="O157" s="130">
        <f>+MEDIAN(I157:M157)</f>
        <v>163</v>
      </c>
      <c r="P157" s="22"/>
      <c r="Q157" s="7" t="str">
        <f>VLOOKUP(O157,Poeng!$W$1:$X$11,2)</f>
        <v>B</v>
      </c>
      <c r="R157" s="3"/>
      <c r="S157" s="26">
        <f>STDEV(I157:M157)</f>
        <v>0.547722557507823</v>
      </c>
      <c r="T157" s="22">
        <f>COUNTIF(I157:M157,P157)</f>
        <v>0</v>
      </c>
      <c r="U157" s="7"/>
      <c r="AR157" s="7"/>
      <c r="AV157"/>
    </row>
    <row r="158" spans="1:48" ht="12.75">
      <c r="A158" s="22">
        <f t="shared" si="21"/>
        <v>7</v>
      </c>
      <c r="B158" t="str">
        <f>+Nr1!B71</f>
        <v>A</v>
      </c>
      <c r="C158" t="str">
        <f>+Nr2!B71</f>
        <v>A</v>
      </c>
      <c r="D158" t="str">
        <f>+Nr3!B71</f>
        <v>A</v>
      </c>
      <c r="E158" s="7" t="str">
        <f>+Nr4!B71</f>
        <v>A</v>
      </c>
      <c r="F158" s="84" t="str">
        <f>+Nr5!B71</f>
        <v>A</v>
      </c>
      <c r="G158" s="7" t="str">
        <f>+Nr6!B71</f>
        <v>A</v>
      </c>
      <c r="H158" s="3"/>
      <c r="I158" s="7">
        <f>VLOOKUP(B158,Poeng!$S$1:$T$11,2)</f>
        <v>162</v>
      </c>
      <c r="J158" s="7">
        <f>VLOOKUP(C158,Poeng!$S$1:$T$11,2)</f>
        <v>162</v>
      </c>
      <c r="K158" s="7">
        <f>VLOOKUP(D158,Poeng!$S$1:$T$11,2)</f>
        <v>162</v>
      </c>
      <c r="L158" s="7">
        <f>VLOOKUP(E158,Poeng!$S$1:$T$11,2)</f>
        <v>162</v>
      </c>
      <c r="M158" s="7">
        <f>VLOOKUP(F158,Poeng!$S$1:$T$11,2)</f>
        <v>162</v>
      </c>
      <c r="N158" s="3"/>
      <c r="O158" s="130">
        <f>+MEDIAN(I158:M158)</f>
        <v>162</v>
      </c>
      <c r="P158" s="22"/>
      <c r="Q158" s="7" t="str">
        <f>VLOOKUP(O158,Poeng!$W$1:$X$11,2)</f>
        <v>A</v>
      </c>
      <c r="R158" s="3"/>
      <c r="S158" s="26">
        <f>STDEV(I158:M158)</f>
        <v>0</v>
      </c>
      <c r="T158" s="22">
        <f>COUNTIF(I158:M158,P158)</f>
        <v>0</v>
      </c>
      <c r="U158" s="7"/>
      <c r="AR158" s="7"/>
      <c r="AV158"/>
    </row>
    <row r="159" spans="1:48" ht="12.75">
      <c r="A159" s="22">
        <f t="shared" si="21"/>
        <v>8</v>
      </c>
      <c r="B159" t="str">
        <f>+Nr1!B72</f>
        <v>A</v>
      </c>
      <c r="C159" t="str">
        <f>+Nr2!B72</f>
        <v>A</v>
      </c>
      <c r="D159" t="str">
        <f>+Nr3!B72</f>
        <v>A</v>
      </c>
      <c r="E159" s="7" t="str">
        <f>+Nr4!B72</f>
        <v>A</v>
      </c>
      <c r="F159" s="84" t="str">
        <f>+Nr5!B72</f>
        <v>A</v>
      </c>
      <c r="G159" s="7" t="str">
        <f>+Nr6!B72</f>
        <v>A</v>
      </c>
      <c r="H159" s="3"/>
      <c r="I159" s="7">
        <f>VLOOKUP(B159,Poeng!$S$1:$T$11,2)</f>
        <v>162</v>
      </c>
      <c r="J159" s="7">
        <f>VLOOKUP(C159,Poeng!$S$1:$T$11,2)</f>
        <v>162</v>
      </c>
      <c r="K159" s="7">
        <f>VLOOKUP(D159,Poeng!$S$1:$T$11,2)</f>
        <v>162</v>
      </c>
      <c r="L159" s="7">
        <f>VLOOKUP(E159,Poeng!$S$1:$T$11,2)</f>
        <v>162</v>
      </c>
      <c r="M159" s="7">
        <f>VLOOKUP(F159,Poeng!$S$1:$T$11,2)</f>
        <v>162</v>
      </c>
      <c r="N159" s="3"/>
      <c r="O159" s="130">
        <f>+MEDIAN(I159:M159)</f>
        <v>162</v>
      </c>
      <c r="P159" s="22"/>
      <c r="Q159" s="7" t="str">
        <f>VLOOKUP(O159,Poeng!$W$1:$X$11,2)</f>
        <v>A</v>
      </c>
      <c r="R159" s="3"/>
      <c r="S159" s="26">
        <f>STDEV(I159:M159)</f>
        <v>0</v>
      </c>
      <c r="T159" s="22">
        <f>COUNTIF(I159:M159,P159)</f>
        <v>0</v>
      </c>
      <c r="U159" s="7"/>
      <c r="AR159" s="7"/>
      <c r="AV159"/>
    </row>
    <row r="160" spans="1:48" ht="12.75">
      <c r="A160" s="22">
        <f t="shared" si="21"/>
        <v>9</v>
      </c>
      <c r="B160" t="str">
        <f>+Nr1!B73</f>
        <v>A</v>
      </c>
      <c r="C160" t="str">
        <f>+Nr2!B73</f>
        <v>A</v>
      </c>
      <c r="D160" t="str">
        <f>+Nr3!B73</f>
        <v>A</v>
      </c>
      <c r="E160" s="7" t="str">
        <f>+Nr4!B73</f>
        <v>A</v>
      </c>
      <c r="F160" s="84" t="str">
        <f>+Nr5!B73</f>
        <v>A</v>
      </c>
      <c r="G160" s="7" t="str">
        <f>+Nr6!B73</f>
        <v>A</v>
      </c>
      <c r="H160" s="3"/>
      <c r="I160" s="7">
        <f>VLOOKUP(B160,Poeng!$S$1:$T$11,2)</f>
        <v>162</v>
      </c>
      <c r="J160" s="7">
        <f>VLOOKUP(C160,Poeng!$S$1:$T$11,2)</f>
        <v>162</v>
      </c>
      <c r="K160" s="7">
        <f>VLOOKUP(D160,Poeng!$S$1:$T$11,2)</f>
        <v>162</v>
      </c>
      <c r="L160" s="7">
        <f>VLOOKUP(E160,Poeng!$S$1:$T$11,2)</f>
        <v>162</v>
      </c>
      <c r="M160" s="7">
        <f>VLOOKUP(F160,Poeng!$S$1:$T$11,2)</f>
        <v>162</v>
      </c>
      <c r="N160" s="3"/>
      <c r="O160" s="130">
        <f>+MEDIAN(I160:M160)</f>
        <v>162</v>
      </c>
      <c r="P160" s="22"/>
      <c r="Q160" s="7" t="str">
        <f>VLOOKUP(O160,Poeng!$W$1:$X$11,2)</f>
        <v>A</v>
      </c>
      <c r="R160" s="3"/>
      <c r="S160" s="26">
        <f>STDEV(I160:M160)</f>
        <v>0</v>
      </c>
      <c r="T160" s="22">
        <f>COUNTIF(I160:M160,P160)</f>
        <v>0</v>
      </c>
      <c r="U160" s="7"/>
      <c r="AR160" s="7"/>
      <c r="AV160"/>
    </row>
    <row r="161" spans="1:48" ht="12.75">
      <c r="A161" s="22">
        <f t="shared" si="21"/>
        <v>10</v>
      </c>
      <c r="B161" t="str">
        <f>+Nr1!B74</f>
        <v>A</v>
      </c>
      <c r="C161" t="str">
        <f>+Nr2!B74</f>
        <v>A</v>
      </c>
      <c r="D161" t="str">
        <f>+Nr3!B74</f>
        <v>A</v>
      </c>
      <c r="E161" s="7" t="str">
        <f>+Nr4!B74</f>
        <v>A</v>
      </c>
      <c r="F161" s="84" t="str">
        <f>+Nr5!B74</f>
        <v>A</v>
      </c>
      <c r="G161" s="7" t="str">
        <f>+Nr6!B74</f>
        <v>A</v>
      </c>
      <c r="H161" s="3"/>
      <c r="I161" s="7">
        <f>VLOOKUP(B161,Poeng!$S$1:$T$11,2)</f>
        <v>162</v>
      </c>
      <c r="J161" s="7">
        <f>VLOOKUP(C161,Poeng!$S$1:$T$11,2)</f>
        <v>162</v>
      </c>
      <c r="K161" s="7">
        <f>VLOOKUP(D161,Poeng!$S$1:$T$11,2)</f>
        <v>162</v>
      </c>
      <c r="L161" s="7">
        <f>VLOOKUP(E161,Poeng!$S$1:$T$11,2)</f>
        <v>162</v>
      </c>
      <c r="M161" s="7">
        <f>VLOOKUP(F161,Poeng!$S$1:$T$11,2)</f>
        <v>162</v>
      </c>
      <c r="N161" s="3"/>
      <c r="O161" s="130">
        <f>+MEDIAN(I161:M161)</f>
        <v>162</v>
      </c>
      <c r="P161" s="22"/>
      <c r="Q161" s="7" t="str">
        <f>VLOOKUP(O161,Poeng!$W$1:$X$11,2)</f>
        <v>A</v>
      </c>
      <c r="R161" s="3"/>
      <c r="S161" s="26">
        <f>STDEV(I161:M161)</f>
        <v>0</v>
      </c>
      <c r="T161" s="22">
        <f>COUNTIF(I161:M161,P161)</f>
        <v>0</v>
      </c>
      <c r="U161" s="7"/>
      <c r="AR161" s="7"/>
      <c r="AV161"/>
    </row>
    <row r="162" spans="1:48" ht="12.75">
      <c r="A162" s="22">
        <f t="shared" si="21"/>
        <v>11</v>
      </c>
      <c r="B162" t="str">
        <f>+Nr1!B75</f>
        <v>A</v>
      </c>
      <c r="C162" t="str">
        <f>+Nr2!B75</f>
        <v>A</v>
      </c>
      <c r="D162" t="str">
        <f>+Nr3!B75</f>
        <v>A</v>
      </c>
      <c r="E162" s="7" t="str">
        <f>+Nr4!B75</f>
        <v>A</v>
      </c>
      <c r="F162" s="84" t="str">
        <f>+Nr5!B75</f>
        <v>A</v>
      </c>
      <c r="G162" s="7" t="str">
        <f>+Nr6!B75</f>
        <v>A</v>
      </c>
      <c r="H162" s="3"/>
      <c r="I162" s="7">
        <f>VLOOKUP(B162,Poeng!$S$1:$T$11,2)</f>
        <v>162</v>
      </c>
      <c r="J162" s="7">
        <f>VLOOKUP(C162,Poeng!$S$1:$T$11,2)</f>
        <v>162</v>
      </c>
      <c r="K162" s="7">
        <f>VLOOKUP(D162,Poeng!$S$1:$T$11,2)</f>
        <v>162</v>
      </c>
      <c r="L162" s="7">
        <f>VLOOKUP(E162,Poeng!$S$1:$T$11,2)</f>
        <v>162</v>
      </c>
      <c r="M162" s="7">
        <f>VLOOKUP(F162,Poeng!$S$1:$T$11,2)</f>
        <v>162</v>
      </c>
      <c r="N162" s="3"/>
      <c r="O162" s="130">
        <f>+MEDIAN(I162:M162)</f>
        <v>162</v>
      </c>
      <c r="P162" s="22"/>
      <c r="Q162" s="7" t="str">
        <f>VLOOKUP(O162,Poeng!$W$1:$X$11,2)</f>
        <v>A</v>
      </c>
      <c r="R162" s="3"/>
      <c r="S162" s="26">
        <f>STDEV(I162:M162)</f>
        <v>0</v>
      </c>
      <c r="T162" s="22">
        <f>COUNTIF(I162:M162,P162)</f>
        <v>0</v>
      </c>
      <c r="U162" s="7"/>
      <c r="AR162" s="7"/>
      <c r="AV162"/>
    </row>
    <row r="163" spans="1:48" ht="12.75">
      <c r="A163" s="22">
        <f t="shared" si="21"/>
        <v>12</v>
      </c>
      <c r="B163" t="str">
        <f>+Nr1!B76</f>
        <v>A</v>
      </c>
      <c r="C163" t="str">
        <f>+Nr2!B76</f>
        <v>A</v>
      </c>
      <c r="D163" t="str">
        <f>+Nr3!B76</f>
        <v>A</v>
      </c>
      <c r="E163" s="7" t="str">
        <f>+Nr4!B76</f>
        <v>A</v>
      </c>
      <c r="F163" s="84" t="str">
        <f>+Nr5!B76</f>
        <v>A</v>
      </c>
      <c r="G163" s="7" t="str">
        <f>+Nr6!B76</f>
        <v>A</v>
      </c>
      <c r="H163" s="3"/>
      <c r="I163" s="7">
        <f>VLOOKUP(B163,Poeng!$S$1:$T$11,2)</f>
        <v>162</v>
      </c>
      <c r="J163" s="7">
        <f>VLOOKUP(C163,Poeng!$S$1:$T$11,2)</f>
        <v>162</v>
      </c>
      <c r="K163" s="7">
        <f>VLOOKUP(D163,Poeng!$S$1:$T$11,2)</f>
        <v>162</v>
      </c>
      <c r="L163" s="7">
        <f>VLOOKUP(E163,Poeng!$S$1:$T$11,2)</f>
        <v>162</v>
      </c>
      <c r="M163" s="7">
        <f>VLOOKUP(F163,Poeng!$S$1:$T$11,2)</f>
        <v>162</v>
      </c>
      <c r="N163" s="3"/>
      <c r="O163" s="130">
        <f>+MEDIAN(I163:M163)</f>
        <v>162</v>
      </c>
      <c r="P163" s="22"/>
      <c r="Q163" s="7" t="str">
        <f>VLOOKUP(O163,Poeng!$W$1:$X$11,2)</f>
        <v>A</v>
      </c>
      <c r="R163" s="3"/>
      <c r="S163" s="26">
        <f>STDEV(I163:M163)</f>
        <v>0</v>
      </c>
      <c r="T163" s="22">
        <f>COUNTIF(I163:M163,P163)</f>
        <v>0</v>
      </c>
      <c r="U163" s="7"/>
      <c r="AR163" s="7"/>
      <c r="AV163"/>
    </row>
    <row r="164" spans="1:48" ht="12.75">
      <c r="A164" s="22">
        <f t="shared" si="21"/>
        <v>13</v>
      </c>
      <c r="B164" t="str">
        <f>+Nr1!B77</f>
        <v>E</v>
      </c>
      <c r="C164" t="str">
        <f>+Nr2!B77</f>
        <v>E</v>
      </c>
      <c r="D164" t="str">
        <f>+Nr3!B77</f>
        <v>E</v>
      </c>
      <c r="E164" s="7" t="str">
        <f>+Nr4!B77</f>
        <v>E</v>
      </c>
      <c r="F164" s="84" t="str">
        <f>+Nr5!B77</f>
        <v>E</v>
      </c>
      <c r="G164" s="7" t="str">
        <f>+Nr6!B77</f>
        <v>E</v>
      </c>
      <c r="H164" s="3"/>
      <c r="I164" s="7">
        <f>VLOOKUP(B164,Poeng!$S$1:$T$11,2)</f>
        <v>166</v>
      </c>
      <c r="J164" s="7">
        <f>VLOOKUP(C164,Poeng!$S$1:$T$11,2)</f>
        <v>166</v>
      </c>
      <c r="K164" s="7">
        <f>VLOOKUP(D164,Poeng!$S$1:$T$11,2)</f>
        <v>166</v>
      </c>
      <c r="L164" s="7">
        <f>VLOOKUP(E164,Poeng!$S$1:$T$11,2)</f>
        <v>166</v>
      </c>
      <c r="M164" s="7">
        <f>VLOOKUP(F164,Poeng!$S$1:$T$11,2)</f>
        <v>166</v>
      </c>
      <c r="N164" s="3"/>
      <c r="O164" s="130">
        <f>+MEDIAN(I164:M164)</f>
        <v>166</v>
      </c>
      <c r="P164" s="22"/>
      <c r="Q164" s="7" t="str">
        <f>VLOOKUP(O164,Poeng!$W$1:$X$11,2)</f>
        <v>E</v>
      </c>
      <c r="R164" s="3"/>
      <c r="S164" s="26">
        <f>STDEV(I164:M164)</f>
        <v>0</v>
      </c>
      <c r="T164" s="22">
        <f>COUNTIF(I164:M164,P164)</f>
        <v>0</v>
      </c>
      <c r="U164" s="7"/>
      <c r="AR164" s="7"/>
      <c r="AV164"/>
    </row>
    <row r="165" spans="1:48" ht="12.75">
      <c r="A165" s="22">
        <f t="shared" si="21"/>
        <v>14</v>
      </c>
      <c r="B165" t="str">
        <f>+Nr1!B78</f>
        <v>E</v>
      </c>
      <c r="C165" t="str">
        <f>+Nr2!B78</f>
        <v>E</v>
      </c>
      <c r="D165" t="str">
        <f>+Nr3!B78</f>
        <v>E</v>
      </c>
      <c r="E165" s="7" t="str">
        <f>+Nr4!B78</f>
        <v>F</v>
      </c>
      <c r="F165" s="84" t="str">
        <f>+Nr5!B78</f>
        <v>E</v>
      </c>
      <c r="G165" s="7" t="str">
        <f>+Nr6!B78</f>
        <v>F</v>
      </c>
      <c r="H165" s="3"/>
      <c r="I165" s="7">
        <f>VLOOKUP(B165,Poeng!$S$1:$T$11,2)</f>
        <v>166</v>
      </c>
      <c r="J165" s="7">
        <f>VLOOKUP(C165,Poeng!$S$1:$T$11,2)</f>
        <v>166</v>
      </c>
      <c r="K165" s="7">
        <f>VLOOKUP(D165,Poeng!$S$1:$T$11,2)</f>
        <v>166</v>
      </c>
      <c r="L165" s="7">
        <f>VLOOKUP(E165,Poeng!$S$1:$T$11,2)</f>
        <v>169</v>
      </c>
      <c r="M165" s="7">
        <f>VLOOKUP(F165,Poeng!$S$1:$T$11,2)</f>
        <v>166</v>
      </c>
      <c r="N165" s="3"/>
      <c r="O165" s="130">
        <f>+MEDIAN(I165:M165)</f>
        <v>166</v>
      </c>
      <c r="P165" s="22"/>
      <c r="Q165" s="7" t="str">
        <f>VLOOKUP(O165,Poeng!$W$1:$X$11,2)</f>
        <v>E</v>
      </c>
      <c r="R165" s="3"/>
      <c r="S165" s="26">
        <f>STDEV(I165:M165)</f>
        <v>1.3416407865009585</v>
      </c>
      <c r="T165" s="22">
        <f>COUNTIF(I165:M165,P165)</f>
        <v>0</v>
      </c>
      <c r="U165" s="7"/>
      <c r="AR165" s="7"/>
      <c r="AV165"/>
    </row>
    <row r="166" spans="1:48" ht="12.75">
      <c r="A166" s="22">
        <f t="shared" si="21"/>
        <v>15</v>
      </c>
      <c r="B166" t="str">
        <f>+Nr1!B79</f>
        <v>A</v>
      </c>
      <c r="C166" t="str">
        <f>+Nr2!B79</f>
        <v>A</v>
      </c>
      <c r="D166" t="str">
        <f>+Nr3!B79</f>
        <v>A</v>
      </c>
      <c r="E166" s="7" t="str">
        <f>+Nr4!B79</f>
        <v>A</v>
      </c>
      <c r="F166" s="84" t="str">
        <f>+Nr5!B79</f>
        <v>A</v>
      </c>
      <c r="G166" s="7" t="str">
        <f>+Nr6!B79</f>
        <v>A</v>
      </c>
      <c r="H166" s="3"/>
      <c r="I166" s="7">
        <f>VLOOKUP(B166,Poeng!$S$1:$T$11,2)</f>
        <v>162</v>
      </c>
      <c r="J166" s="7">
        <f>VLOOKUP(C166,Poeng!$S$1:$T$11,2)</f>
        <v>162</v>
      </c>
      <c r="K166" s="7">
        <f>VLOOKUP(D166,Poeng!$S$1:$T$11,2)</f>
        <v>162</v>
      </c>
      <c r="L166" s="7">
        <f>VLOOKUP(E166,Poeng!$S$1:$T$11,2)</f>
        <v>162</v>
      </c>
      <c r="M166" s="7">
        <f>VLOOKUP(F166,Poeng!$S$1:$T$11,2)</f>
        <v>162</v>
      </c>
      <c r="N166" s="3"/>
      <c r="O166" s="130">
        <f>+MEDIAN(I166:M166)</f>
        <v>162</v>
      </c>
      <c r="P166" s="22"/>
      <c r="Q166" s="7" t="str">
        <f>VLOOKUP(O166,Poeng!$W$1:$X$11,2)</f>
        <v>A</v>
      </c>
      <c r="R166" s="3"/>
      <c r="S166" s="26">
        <f>STDEV(I166:M166)</f>
        <v>0</v>
      </c>
      <c r="T166" s="22">
        <f>COUNTIF(I166:M166,P166)</f>
        <v>0</v>
      </c>
      <c r="U166" s="7"/>
      <c r="AR166" s="7"/>
      <c r="AV166"/>
    </row>
    <row r="167" spans="1:48" ht="12.75">
      <c r="A167" s="22">
        <f t="shared" si="21"/>
        <v>16</v>
      </c>
      <c r="B167" t="str">
        <f>+Nr1!B80</f>
        <v>A</v>
      </c>
      <c r="C167" t="str">
        <f>+Nr2!B80</f>
        <v>A</v>
      </c>
      <c r="D167" t="str">
        <f>+Nr3!B80</f>
        <v>A</v>
      </c>
      <c r="E167" s="7" t="str">
        <f>+Nr4!B80</f>
        <v>A</v>
      </c>
      <c r="F167" s="84" t="str">
        <f>+Nr5!B80</f>
        <v>A</v>
      </c>
      <c r="G167" s="7" t="str">
        <f>+Nr6!B80</f>
        <v>A</v>
      </c>
      <c r="H167" s="3"/>
      <c r="I167" s="7">
        <f>VLOOKUP(B167,Poeng!$S$1:$T$11,2)</f>
        <v>162</v>
      </c>
      <c r="J167" s="7">
        <f>VLOOKUP(C167,Poeng!$S$1:$T$11,2)</f>
        <v>162</v>
      </c>
      <c r="K167" s="7">
        <f>VLOOKUP(D167,Poeng!$S$1:$T$11,2)</f>
        <v>162</v>
      </c>
      <c r="L167" s="7">
        <f>VLOOKUP(E167,Poeng!$S$1:$T$11,2)</f>
        <v>162</v>
      </c>
      <c r="M167" s="7">
        <f>VLOOKUP(F167,Poeng!$S$1:$T$11,2)</f>
        <v>162</v>
      </c>
      <c r="N167" s="3"/>
      <c r="O167" s="130">
        <f>+MEDIAN(I167:M167)</f>
        <v>162</v>
      </c>
      <c r="P167" s="22"/>
      <c r="Q167" s="7" t="str">
        <f>VLOOKUP(O167,Poeng!$W$1:$X$11,2)</f>
        <v>A</v>
      </c>
      <c r="R167" s="3"/>
      <c r="S167" s="26">
        <f>STDEV(I167:M167)</f>
        <v>0</v>
      </c>
      <c r="T167" s="22">
        <f>COUNTIF(I167:M167,P167)</f>
        <v>0</v>
      </c>
      <c r="U167" s="7"/>
      <c r="AR167" s="7"/>
      <c r="AV167"/>
    </row>
    <row r="168" spans="1:48" ht="12.75">
      <c r="A168" s="22">
        <f t="shared" si="21"/>
        <v>17</v>
      </c>
      <c r="B168" t="str">
        <f>+Nr1!B81</f>
        <v>A</v>
      </c>
      <c r="C168" t="str">
        <f>+Nr2!B81</f>
        <v>A</v>
      </c>
      <c r="D168" t="str">
        <f>+Nr3!B81</f>
        <v>A</v>
      </c>
      <c r="E168" s="7" t="str">
        <f>+Nr4!B81</f>
        <v>A</v>
      </c>
      <c r="F168" s="84" t="str">
        <f>+Nr5!B81</f>
        <v>A</v>
      </c>
      <c r="G168" s="7" t="str">
        <f>+Nr6!B81</f>
        <v>A</v>
      </c>
      <c r="H168" s="3"/>
      <c r="I168" s="7">
        <f>VLOOKUP(B168,Poeng!$S$1:$T$11,2)</f>
        <v>162</v>
      </c>
      <c r="J168" s="7">
        <f>VLOOKUP(C168,Poeng!$S$1:$T$11,2)</f>
        <v>162</v>
      </c>
      <c r="K168" s="7">
        <f>VLOOKUP(D168,Poeng!$S$1:$T$11,2)</f>
        <v>162</v>
      </c>
      <c r="L168" s="7">
        <f>VLOOKUP(E168,Poeng!$S$1:$T$11,2)</f>
        <v>162</v>
      </c>
      <c r="M168" s="7">
        <f>VLOOKUP(F168,Poeng!$S$1:$T$11,2)</f>
        <v>162</v>
      </c>
      <c r="N168" s="3"/>
      <c r="O168" s="130">
        <f>+MEDIAN(I168:M168)</f>
        <v>162</v>
      </c>
      <c r="P168" s="22"/>
      <c r="Q168" s="7" t="str">
        <f>VLOOKUP(O168,Poeng!$W$1:$X$11,2)</f>
        <v>A</v>
      </c>
      <c r="R168" s="3"/>
      <c r="S168" s="26">
        <f>STDEV(I168:M168)</f>
        <v>0</v>
      </c>
      <c r="T168" s="22">
        <f>COUNTIF(I168:M168,P168)</f>
        <v>0</v>
      </c>
      <c r="U168" s="7"/>
      <c r="AR168" s="7"/>
      <c r="AV168"/>
    </row>
    <row r="169" spans="1:48" ht="12.75">
      <c r="A169" s="22">
        <f t="shared" si="21"/>
        <v>18</v>
      </c>
      <c r="B169" t="str">
        <f>+Nr1!B82</f>
        <v>A</v>
      </c>
      <c r="C169" t="str">
        <f>+Nr2!B82</f>
        <v>A</v>
      </c>
      <c r="D169" t="str">
        <f>+Nr3!B82</f>
        <v>A</v>
      </c>
      <c r="E169" s="7" t="str">
        <f>+Nr4!B82</f>
        <v>A</v>
      </c>
      <c r="F169" s="84" t="str">
        <f>+Nr5!B82</f>
        <v>A</v>
      </c>
      <c r="G169" s="7" t="str">
        <f>+Nr6!B82</f>
        <v>A</v>
      </c>
      <c r="H169" s="3"/>
      <c r="I169" s="7">
        <f>VLOOKUP(B169,Poeng!$S$1:$T$11,2)</f>
        <v>162</v>
      </c>
      <c r="J169" s="7">
        <f>VLOOKUP(C169,Poeng!$S$1:$T$11,2)</f>
        <v>162</v>
      </c>
      <c r="K169" s="7">
        <f>VLOOKUP(D169,Poeng!$S$1:$T$11,2)</f>
        <v>162</v>
      </c>
      <c r="L169" s="7">
        <f>VLOOKUP(E169,Poeng!$S$1:$T$11,2)</f>
        <v>162</v>
      </c>
      <c r="M169" s="7">
        <f>VLOOKUP(F169,Poeng!$S$1:$T$11,2)</f>
        <v>162</v>
      </c>
      <c r="N169" s="3"/>
      <c r="O169" s="130">
        <f>+MEDIAN(I169:M169)</f>
        <v>162</v>
      </c>
      <c r="P169" s="22"/>
      <c r="Q169" s="7" t="str">
        <f>VLOOKUP(O169,Poeng!$W$1:$X$11,2)</f>
        <v>A</v>
      </c>
      <c r="R169" s="3"/>
      <c r="S169" s="26">
        <f>STDEV(I169:M169)</f>
        <v>0</v>
      </c>
      <c r="T169" s="22">
        <f>COUNTIF(I169:M169,P169)</f>
        <v>0</v>
      </c>
      <c r="U169" s="7"/>
      <c r="AR169" s="7"/>
      <c r="AV169"/>
    </row>
    <row r="170" spans="1:48" ht="12.75">
      <c r="A170" s="22">
        <f t="shared" si="21"/>
        <v>19</v>
      </c>
      <c r="B170" t="str">
        <f>+Nr1!B83</f>
        <v>A</v>
      </c>
      <c r="C170" t="str">
        <f>+Nr2!B83</f>
        <v>A</v>
      </c>
      <c r="D170" t="str">
        <f>+Nr3!B83</f>
        <v>B</v>
      </c>
      <c r="E170" s="7" t="str">
        <f>+Nr4!B83</f>
        <v>A</v>
      </c>
      <c r="F170" s="84" t="str">
        <f>+Nr5!B83</f>
        <v>A</v>
      </c>
      <c r="G170" s="7" t="str">
        <f>+Nr6!B83</f>
        <v>A</v>
      </c>
      <c r="H170" s="3"/>
      <c r="I170" s="7">
        <f>VLOOKUP(B170,Poeng!$S$1:$T$11,2)</f>
        <v>162</v>
      </c>
      <c r="J170" s="7">
        <f>VLOOKUP(C170,Poeng!$S$1:$T$11,2)</f>
        <v>162</v>
      </c>
      <c r="K170" s="7">
        <f>VLOOKUP(D170,Poeng!$S$1:$T$11,2)</f>
        <v>163</v>
      </c>
      <c r="L170" s="7">
        <f>VLOOKUP(E170,Poeng!$S$1:$T$11,2)</f>
        <v>162</v>
      </c>
      <c r="M170" s="7">
        <f>VLOOKUP(F170,Poeng!$S$1:$T$11,2)</f>
        <v>162</v>
      </c>
      <c r="N170" s="3"/>
      <c r="O170" s="130">
        <f>+MEDIAN(I170:M170)</f>
        <v>162</v>
      </c>
      <c r="P170" s="22"/>
      <c r="Q170" s="7" t="str">
        <f>VLOOKUP(O170,Poeng!$W$1:$X$11,2)</f>
        <v>A</v>
      </c>
      <c r="R170" s="3"/>
      <c r="S170" s="26">
        <f>STDEV(I170:M170)</f>
        <v>0.44721359549670403</v>
      </c>
      <c r="T170" s="22">
        <f>COUNTIF(I170:M170,P170)</f>
        <v>0</v>
      </c>
      <c r="U170" s="7"/>
      <c r="AR170" s="7"/>
      <c r="AV170"/>
    </row>
    <row r="171" spans="1:48" ht="12.75">
      <c r="A171" s="22">
        <f t="shared" si="21"/>
        <v>20</v>
      </c>
      <c r="B171" t="str">
        <f>+Nr1!B84</f>
        <v>E</v>
      </c>
      <c r="C171" t="str">
        <f>+Nr2!B84</f>
        <v>D</v>
      </c>
      <c r="D171" t="str">
        <f>+Nr3!B84</f>
        <v>F</v>
      </c>
      <c r="E171" s="7" t="str">
        <f>+Nr4!B84</f>
        <v>E</v>
      </c>
      <c r="F171" s="84" t="str">
        <f>+Nr5!B84</f>
        <v>E</v>
      </c>
      <c r="G171" s="7" t="str">
        <f>+Nr6!B84</f>
        <v>E</v>
      </c>
      <c r="H171" s="3"/>
      <c r="I171" s="7">
        <f>VLOOKUP(B171,Poeng!$S$1:$T$11,2)</f>
        <v>166</v>
      </c>
      <c r="J171" s="7">
        <f>VLOOKUP(C171,Poeng!$S$1:$T$11,2)</f>
        <v>168</v>
      </c>
      <c r="K171" s="7">
        <f>VLOOKUP(D171,Poeng!$S$1:$T$11,2)</f>
        <v>169</v>
      </c>
      <c r="L171" s="7">
        <f>VLOOKUP(E171,Poeng!$S$1:$T$11,2)</f>
        <v>166</v>
      </c>
      <c r="M171" s="7">
        <f>VLOOKUP(F171,Poeng!$S$1:$T$11,2)</f>
        <v>166</v>
      </c>
      <c r="N171" s="3"/>
      <c r="O171" s="130">
        <f>+MEDIAN(I171:M171)</f>
        <v>166</v>
      </c>
      <c r="P171" s="22"/>
      <c r="Q171" s="7" t="str">
        <f>VLOOKUP(O171,Poeng!$W$1:$X$11,2)</f>
        <v>E</v>
      </c>
      <c r="R171" s="3"/>
      <c r="S171" s="26">
        <f>STDEV(I171:M171)</f>
        <v>1.4142135623730951</v>
      </c>
      <c r="T171" s="22">
        <f>COUNTIF(I171:M171,P171)</f>
        <v>0</v>
      </c>
      <c r="U171" s="7"/>
      <c r="AR171" s="7"/>
      <c r="AV171"/>
    </row>
    <row r="172" spans="1:48" ht="12.75">
      <c r="A172" s="22">
        <f t="shared" si="21"/>
        <v>21</v>
      </c>
      <c r="B172" t="str">
        <f>+Nr1!B85</f>
        <v>E</v>
      </c>
      <c r="C172" t="str">
        <f>+Nr2!B85</f>
        <v>E</v>
      </c>
      <c r="D172" t="str">
        <f>+Nr3!B85</f>
        <v>E</v>
      </c>
      <c r="E172" s="7" t="str">
        <f>+Nr4!B85</f>
        <v>E</v>
      </c>
      <c r="F172" s="84" t="str">
        <f>+Nr5!B85</f>
        <v>E</v>
      </c>
      <c r="G172" s="7" t="str">
        <f>+Nr6!B85</f>
        <v>E</v>
      </c>
      <c r="H172" s="3"/>
      <c r="I172" s="7">
        <f>VLOOKUP(B172,Poeng!$S$1:$T$11,2)</f>
        <v>166</v>
      </c>
      <c r="J172" s="7">
        <f>VLOOKUP(C172,Poeng!$S$1:$T$11,2)</f>
        <v>166</v>
      </c>
      <c r="K172" s="7">
        <f>VLOOKUP(D172,Poeng!$S$1:$T$11,2)</f>
        <v>166</v>
      </c>
      <c r="L172" s="7">
        <f>VLOOKUP(E172,Poeng!$S$1:$T$11,2)</f>
        <v>166</v>
      </c>
      <c r="M172" s="7">
        <f>VLOOKUP(F172,Poeng!$S$1:$T$11,2)</f>
        <v>166</v>
      </c>
      <c r="N172" s="3"/>
      <c r="O172" s="130">
        <f>+MEDIAN(I172:M172)</f>
        <v>166</v>
      </c>
      <c r="P172" s="22"/>
      <c r="Q172" s="7" t="str">
        <f>VLOOKUP(O172,Poeng!$W$1:$X$11,2)</f>
        <v>E</v>
      </c>
      <c r="R172" s="3"/>
      <c r="S172" s="26">
        <f>STDEV(I172:M172)</f>
        <v>0</v>
      </c>
      <c r="T172" s="22">
        <f>COUNTIF(I172:M172,P172)</f>
        <v>0</v>
      </c>
      <c r="U172" s="7"/>
      <c r="AR172" s="7"/>
      <c r="AV172"/>
    </row>
    <row r="173" spans="1:48" ht="12.75">
      <c r="A173" s="22">
        <f>+A172+1</f>
        <v>22</v>
      </c>
      <c r="B173" t="str">
        <f>+Nr1!B86</f>
        <v>B</v>
      </c>
      <c r="C173" t="str">
        <f>+Nr2!B86</f>
        <v>B</v>
      </c>
      <c r="D173" t="str">
        <f>+Nr3!B86</f>
        <v>B</v>
      </c>
      <c r="E173" s="7" t="str">
        <f>+Nr4!B86</f>
        <v>B</v>
      </c>
      <c r="F173" s="84" t="str">
        <f>+Nr5!B86</f>
        <v>B</v>
      </c>
      <c r="G173" s="7" t="str">
        <f>+Nr6!B86</f>
        <v>B</v>
      </c>
      <c r="H173" s="3"/>
      <c r="I173" s="7">
        <f>VLOOKUP(B173,Poeng!$S$1:$T$11,2)</f>
        <v>163</v>
      </c>
      <c r="J173" s="7">
        <f>VLOOKUP(C173,Poeng!$S$1:$T$11,2)</f>
        <v>163</v>
      </c>
      <c r="K173" s="7">
        <f>VLOOKUP(D173,Poeng!$S$1:$T$11,2)</f>
        <v>163</v>
      </c>
      <c r="L173" s="7">
        <f>VLOOKUP(E173,Poeng!$S$1:$T$11,2)</f>
        <v>163</v>
      </c>
      <c r="M173" s="7">
        <f>VLOOKUP(F173,Poeng!$S$1:$T$11,2)</f>
        <v>163</v>
      </c>
      <c r="N173" s="3"/>
      <c r="O173" s="130">
        <f>+MEDIAN(I173:M173)</f>
        <v>163</v>
      </c>
      <c r="P173" s="22"/>
      <c r="Q173" s="7" t="str">
        <f>VLOOKUP(O173,Poeng!$W$1:$X$11,2)</f>
        <v>B</v>
      </c>
      <c r="R173" s="3"/>
      <c r="S173" s="26">
        <f>STDEV(I173:M173)</f>
        <v>0</v>
      </c>
      <c r="T173" s="22">
        <f>COUNTIF(I173:M173,P173)</f>
        <v>0</v>
      </c>
      <c r="U173" s="7"/>
      <c r="AR173" s="7"/>
      <c r="AV173"/>
    </row>
    <row r="174" spans="1:48" ht="12.75">
      <c r="A174" s="22">
        <f aca="true" t="shared" si="22" ref="A174:A181">+A173+1</f>
        <v>23</v>
      </c>
      <c r="B174" t="str">
        <f>+Nr1!B87</f>
        <v>A</v>
      </c>
      <c r="C174" t="str">
        <f>+Nr2!B87</f>
        <v>A</v>
      </c>
      <c r="D174" t="str">
        <f>+Nr3!B87</f>
        <v>A</v>
      </c>
      <c r="E174" s="7" t="str">
        <f>+Nr4!B87</f>
        <v>A</v>
      </c>
      <c r="F174" s="84" t="str">
        <f>+Nr5!B87</f>
        <v>A</v>
      </c>
      <c r="G174" s="7" t="str">
        <f>+Nr6!B87</f>
        <v>A</v>
      </c>
      <c r="H174" s="3"/>
      <c r="I174" s="7">
        <f>VLOOKUP(B174,Poeng!$S$1:$T$11,2)</f>
        <v>162</v>
      </c>
      <c r="J174" s="7">
        <f>VLOOKUP(C174,Poeng!$S$1:$T$11,2)</f>
        <v>162</v>
      </c>
      <c r="K174" s="7">
        <f>VLOOKUP(D174,Poeng!$S$1:$T$11,2)</f>
        <v>162</v>
      </c>
      <c r="L174" s="7">
        <f>VLOOKUP(E174,Poeng!$S$1:$T$11,2)</f>
        <v>162</v>
      </c>
      <c r="M174" s="7">
        <f>VLOOKUP(F174,Poeng!$S$1:$T$11,2)</f>
        <v>162</v>
      </c>
      <c r="N174" s="3"/>
      <c r="O174" s="130">
        <f>+MEDIAN(I174:M174)</f>
        <v>162</v>
      </c>
      <c r="P174" s="22"/>
      <c r="Q174" s="7" t="str">
        <f>VLOOKUP(O174,Poeng!$W$1:$X$11,2)</f>
        <v>A</v>
      </c>
      <c r="R174" s="3"/>
      <c r="S174" s="26">
        <f>STDEV(I174:M174)</f>
        <v>0</v>
      </c>
      <c r="T174" s="22">
        <f>COUNTIF(I174:M174,P174)</f>
        <v>0</v>
      </c>
      <c r="U174" s="7"/>
      <c r="AR174" s="7"/>
      <c r="AV174"/>
    </row>
    <row r="175" spans="1:48" ht="12.75">
      <c r="A175" s="22">
        <f t="shared" si="22"/>
        <v>24</v>
      </c>
      <c r="B175" t="str">
        <f>+Nr1!B88</f>
        <v>A</v>
      </c>
      <c r="C175" t="str">
        <f>+Nr2!B88</f>
        <v>A</v>
      </c>
      <c r="D175" t="str">
        <f>+Nr3!B88</f>
        <v>A</v>
      </c>
      <c r="E175" s="7" t="str">
        <f>+Nr4!B88</f>
        <v>A</v>
      </c>
      <c r="F175" s="84" t="str">
        <f>+Nr5!B88</f>
        <v>A</v>
      </c>
      <c r="G175" s="7" t="str">
        <f>+Nr6!B88</f>
        <v>A</v>
      </c>
      <c r="H175" s="3"/>
      <c r="I175" s="7">
        <f>VLOOKUP(B175,Poeng!$S$1:$T$11,2)</f>
        <v>162</v>
      </c>
      <c r="J175" s="7">
        <f>VLOOKUP(C175,Poeng!$S$1:$T$11,2)</f>
        <v>162</v>
      </c>
      <c r="K175" s="7">
        <f>VLOOKUP(D175,Poeng!$S$1:$T$11,2)</f>
        <v>162</v>
      </c>
      <c r="L175" s="7">
        <f>VLOOKUP(E175,Poeng!$S$1:$T$11,2)</f>
        <v>162</v>
      </c>
      <c r="M175" s="7">
        <f>VLOOKUP(F175,Poeng!$S$1:$T$11,2)</f>
        <v>162</v>
      </c>
      <c r="N175" s="3"/>
      <c r="O175" s="130">
        <f>+MEDIAN(I175:M175)</f>
        <v>162</v>
      </c>
      <c r="P175" s="22"/>
      <c r="Q175" s="7" t="str">
        <f>VLOOKUP(O175,Poeng!$W$1:$X$11,2)</f>
        <v>A</v>
      </c>
      <c r="R175" s="3"/>
      <c r="S175" s="26">
        <f>STDEV(I175:M175)</f>
        <v>0</v>
      </c>
      <c r="T175" s="22">
        <f>COUNTIF(I175:M175,P175)</f>
        <v>0</v>
      </c>
      <c r="U175" s="7"/>
      <c r="AR175" s="7"/>
      <c r="AV175"/>
    </row>
    <row r="176" spans="1:48" ht="12.75">
      <c r="A176" s="22">
        <f t="shared" si="22"/>
        <v>25</v>
      </c>
      <c r="B176" t="str">
        <f>+Nr1!B89</f>
        <v>D</v>
      </c>
      <c r="C176" t="str">
        <f>+Nr2!B89</f>
        <v>D</v>
      </c>
      <c r="D176" t="str">
        <f>+Nr3!B89</f>
        <v>D</v>
      </c>
      <c r="E176" s="7" t="str">
        <f>+Nr4!B89</f>
        <v>D</v>
      </c>
      <c r="F176" s="84" t="str">
        <f>+Nr5!B89</f>
        <v>D</v>
      </c>
      <c r="G176" s="7" t="str">
        <f>+Nr6!B89</f>
        <v>E</v>
      </c>
      <c r="H176" s="3"/>
      <c r="I176" s="7">
        <f>VLOOKUP(B176,Poeng!$S$1:$T$11,2)</f>
        <v>168</v>
      </c>
      <c r="J176" s="7">
        <f>VLOOKUP(C176,Poeng!$S$1:$T$11,2)</f>
        <v>168</v>
      </c>
      <c r="K176" s="7">
        <f>VLOOKUP(D176,Poeng!$S$1:$T$11,2)</f>
        <v>168</v>
      </c>
      <c r="L176" s="7">
        <f>VLOOKUP(E176,Poeng!$S$1:$T$11,2)</f>
        <v>168</v>
      </c>
      <c r="M176" s="7">
        <f>VLOOKUP(F176,Poeng!$S$1:$T$11,2)</f>
        <v>168</v>
      </c>
      <c r="N176" s="3"/>
      <c r="O176" s="130">
        <f>+MEDIAN(I176:M176)</f>
        <v>168</v>
      </c>
      <c r="P176" s="22"/>
      <c r="Q176" s="7" t="str">
        <f>VLOOKUP(O176,Poeng!$W$1:$X$11,2)</f>
        <v>D</v>
      </c>
      <c r="R176" s="3"/>
      <c r="S176" s="26">
        <f>STDEV(I176:M176)</f>
        <v>0</v>
      </c>
      <c r="T176" s="22">
        <f>COUNTIF(I176:M176,P176)</f>
        <v>0</v>
      </c>
      <c r="U176" s="7"/>
      <c r="AR176" s="7"/>
      <c r="AV176"/>
    </row>
    <row r="177" spans="1:48" ht="12.75">
      <c r="A177" s="22">
        <f t="shared" si="22"/>
        <v>26</v>
      </c>
      <c r="B177" t="str">
        <f>+Nr1!B90</f>
        <v>A</v>
      </c>
      <c r="C177" t="str">
        <f>+Nr2!B90</f>
        <v>A</v>
      </c>
      <c r="D177" t="str">
        <f>+Nr3!B90</f>
        <v>A</v>
      </c>
      <c r="E177" s="7" t="str">
        <f>+Nr4!B90</f>
        <v>A</v>
      </c>
      <c r="F177" s="84" t="str">
        <f>+Nr5!B90</f>
        <v>A</v>
      </c>
      <c r="G177" s="7" t="str">
        <f>+Nr6!B90</f>
        <v>A</v>
      </c>
      <c r="H177" s="3"/>
      <c r="I177" s="7">
        <f>VLOOKUP(B177,Poeng!$S$1:$T$11,2)</f>
        <v>162</v>
      </c>
      <c r="J177" s="7">
        <f>VLOOKUP(C177,Poeng!$S$1:$T$11,2)</f>
        <v>162</v>
      </c>
      <c r="K177" s="7">
        <f>VLOOKUP(D177,Poeng!$S$1:$T$11,2)</f>
        <v>162</v>
      </c>
      <c r="L177" s="7">
        <f>VLOOKUP(E177,Poeng!$S$1:$T$11,2)</f>
        <v>162</v>
      </c>
      <c r="M177" s="7">
        <f>VLOOKUP(F177,Poeng!$S$1:$T$11,2)</f>
        <v>162</v>
      </c>
      <c r="N177" s="3"/>
      <c r="O177" s="130">
        <f>+MEDIAN(I177:M177)</f>
        <v>162</v>
      </c>
      <c r="P177" s="22"/>
      <c r="Q177" s="7" t="str">
        <f>VLOOKUP(O177,Poeng!$W$1:$X$11,2)</f>
        <v>A</v>
      </c>
      <c r="R177" s="3"/>
      <c r="S177" s="26">
        <f>STDEV(I177:M177)</f>
        <v>0</v>
      </c>
      <c r="T177" s="22">
        <f>COUNTIF(I177:M177,P177)</f>
        <v>0</v>
      </c>
      <c r="U177" s="7"/>
      <c r="AR177" s="7"/>
      <c r="AV177"/>
    </row>
    <row r="178" spans="1:48" ht="12.75">
      <c r="A178" s="22">
        <f t="shared" si="22"/>
        <v>27</v>
      </c>
      <c r="B178" t="str">
        <f>+Nr1!B91</f>
        <v>A</v>
      </c>
      <c r="C178" t="str">
        <f>+Nr2!B91</f>
        <v>A</v>
      </c>
      <c r="D178" t="str">
        <f>+Nr3!B91</f>
        <v>A</v>
      </c>
      <c r="E178" s="7" t="str">
        <f>+Nr4!B91</f>
        <v>A</v>
      </c>
      <c r="F178" s="84" t="str">
        <f>+Nr5!B91</f>
        <v>A</v>
      </c>
      <c r="G178" s="7" t="str">
        <f>+Nr6!B91</f>
        <v>A</v>
      </c>
      <c r="H178" s="3"/>
      <c r="I178" s="7">
        <f>VLOOKUP(B178,Poeng!$S$1:$T$11,2)</f>
        <v>162</v>
      </c>
      <c r="J178" s="7">
        <f>VLOOKUP(C178,Poeng!$S$1:$T$11,2)</f>
        <v>162</v>
      </c>
      <c r="K178" s="7">
        <f>VLOOKUP(D178,Poeng!$S$1:$T$11,2)</f>
        <v>162</v>
      </c>
      <c r="L178" s="7">
        <f>VLOOKUP(E178,Poeng!$S$1:$T$11,2)</f>
        <v>162</v>
      </c>
      <c r="M178" s="7">
        <f>VLOOKUP(F178,Poeng!$S$1:$T$11,2)</f>
        <v>162</v>
      </c>
      <c r="N178" s="3"/>
      <c r="O178" s="130">
        <f>+MEDIAN(I178:M178)</f>
        <v>162</v>
      </c>
      <c r="P178" s="22"/>
      <c r="Q178" s="7" t="str">
        <f>VLOOKUP(O178,Poeng!$W$1:$X$11,2)</f>
        <v>A</v>
      </c>
      <c r="R178" s="3"/>
      <c r="S178" s="26">
        <f>STDEV(I178:M178)</f>
        <v>0</v>
      </c>
      <c r="T178" s="22">
        <f>COUNTIF(I178:M178,P178)</f>
        <v>0</v>
      </c>
      <c r="U178" s="7"/>
      <c r="AR178" s="7"/>
      <c r="AV178"/>
    </row>
    <row r="179" spans="1:48" ht="12.75">
      <c r="A179" s="22">
        <f t="shared" si="22"/>
        <v>28</v>
      </c>
      <c r="B179" t="str">
        <f>+Nr1!B92</f>
        <v>A</v>
      </c>
      <c r="C179" t="str">
        <f>+Nr2!B92</f>
        <v>A</v>
      </c>
      <c r="D179" t="str">
        <f>+Nr3!B92</f>
        <v>A</v>
      </c>
      <c r="E179" s="7" t="str">
        <f>+Nr4!B92</f>
        <v>A</v>
      </c>
      <c r="F179" s="84" t="str">
        <f>+Nr5!B92</f>
        <v>A</v>
      </c>
      <c r="G179" s="7" t="str">
        <f>+Nr6!B92</f>
        <v>A</v>
      </c>
      <c r="H179" s="3"/>
      <c r="I179" s="7">
        <f>VLOOKUP(B179,Poeng!$S$1:$T$11,2)</f>
        <v>162</v>
      </c>
      <c r="J179" s="7">
        <f>VLOOKUP(C179,Poeng!$S$1:$T$11,2)</f>
        <v>162</v>
      </c>
      <c r="K179" s="7">
        <f>VLOOKUP(D179,Poeng!$S$1:$T$11,2)</f>
        <v>162</v>
      </c>
      <c r="L179" s="7">
        <f>VLOOKUP(E179,Poeng!$S$1:$T$11,2)</f>
        <v>162</v>
      </c>
      <c r="M179" s="7">
        <f>VLOOKUP(F179,Poeng!$S$1:$T$11,2)</f>
        <v>162</v>
      </c>
      <c r="N179" s="3"/>
      <c r="O179" s="130">
        <f>+MEDIAN(I179:M179)</f>
        <v>162</v>
      </c>
      <c r="P179" s="22"/>
      <c r="Q179" s="7" t="str">
        <f>VLOOKUP(O179,Poeng!$W$1:$X$11,2)</f>
        <v>A</v>
      </c>
      <c r="R179" s="3"/>
      <c r="S179" s="26">
        <f>STDEV(I179:M179)</f>
        <v>0</v>
      </c>
      <c r="T179" s="22">
        <f>COUNTIF(I179:M179,P179)</f>
        <v>0</v>
      </c>
      <c r="U179" s="7"/>
      <c r="AR179" s="7"/>
      <c r="AV179"/>
    </row>
    <row r="180" spans="1:48" ht="12.75">
      <c r="A180" s="22">
        <f t="shared" si="22"/>
        <v>29</v>
      </c>
      <c r="B180" t="str">
        <f>+Nr1!B93</f>
        <v>D</v>
      </c>
      <c r="C180" t="str">
        <f>+Nr2!B93</f>
        <v>D</v>
      </c>
      <c r="D180" t="str">
        <f>+Nr3!B93</f>
        <v>D</v>
      </c>
      <c r="E180" s="7" t="str">
        <f>+Nr4!B93</f>
        <v>D</v>
      </c>
      <c r="F180" s="84" t="str">
        <f>+Nr5!B93</f>
        <v>E</v>
      </c>
      <c r="G180" s="7" t="str">
        <f>+Nr6!B93</f>
        <v>D</v>
      </c>
      <c r="H180" s="3"/>
      <c r="I180" s="7">
        <f>VLOOKUP(B180,Poeng!$S$1:$T$11,2)</f>
        <v>168</v>
      </c>
      <c r="J180" s="7">
        <f>VLOOKUP(C180,Poeng!$S$1:$T$11,2)</f>
        <v>168</v>
      </c>
      <c r="K180" s="7">
        <f>VLOOKUP(D180,Poeng!$S$1:$T$11,2)</f>
        <v>168</v>
      </c>
      <c r="L180" s="7">
        <f>VLOOKUP(E180,Poeng!$S$1:$T$11,2)</f>
        <v>168</v>
      </c>
      <c r="M180" s="7">
        <f>VLOOKUP(F180,Poeng!$S$1:$T$11,2)</f>
        <v>166</v>
      </c>
      <c r="N180" s="3"/>
      <c r="O180" s="130">
        <f>+MEDIAN(I180:M180)</f>
        <v>168</v>
      </c>
      <c r="P180" s="22"/>
      <c r="Q180" s="7" t="str">
        <f>VLOOKUP(O180,Poeng!$W$1:$X$11,2)</f>
        <v>D</v>
      </c>
      <c r="R180" s="3"/>
      <c r="S180" s="26">
        <f>STDEV(I180:M180)</f>
        <v>0.8944271910015429</v>
      </c>
      <c r="T180" s="22">
        <f>COUNTIF(I180:M180,P180)</f>
        <v>0</v>
      </c>
      <c r="U180" s="7"/>
      <c r="AR180" s="7"/>
      <c r="AV180"/>
    </row>
    <row r="181" spans="1:48" ht="12.75">
      <c r="A181" s="22">
        <f t="shared" si="22"/>
        <v>30</v>
      </c>
      <c r="B181" t="str">
        <f>+Nr1!B94</f>
        <v>A</v>
      </c>
      <c r="C181" t="str">
        <f>+Nr2!B94</f>
        <v>A</v>
      </c>
      <c r="D181" t="str">
        <f>+Nr3!B94</f>
        <v>A</v>
      </c>
      <c r="E181" s="7" t="str">
        <f>+Nr4!B94</f>
        <v>A</v>
      </c>
      <c r="F181" s="84" t="str">
        <f>+Nr5!B94</f>
        <v>A</v>
      </c>
      <c r="G181" s="7" t="str">
        <f>+Nr6!B94</f>
        <v>A</v>
      </c>
      <c r="H181" s="3"/>
      <c r="I181" s="7">
        <f>VLOOKUP(B181,Poeng!$S$1:$T$11,2)</f>
        <v>162</v>
      </c>
      <c r="J181" s="7">
        <f>VLOOKUP(C181,Poeng!$S$1:$T$11,2)</f>
        <v>162</v>
      </c>
      <c r="K181" s="7">
        <f>VLOOKUP(D181,Poeng!$S$1:$T$11,2)</f>
        <v>162</v>
      </c>
      <c r="L181" s="7">
        <f>VLOOKUP(E181,Poeng!$S$1:$T$11,2)</f>
        <v>162</v>
      </c>
      <c r="M181" s="7">
        <f>VLOOKUP(F181,Poeng!$S$1:$T$11,2)</f>
        <v>162</v>
      </c>
      <c r="N181" s="3"/>
      <c r="O181" s="130">
        <f>+MEDIAN(I181:M181)</f>
        <v>162</v>
      </c>
      <c r="P181" s="22"/>
      <c r="Q181" s="7" t="str">
        <f>VLOOKUP(O181,Poeng!$W$1:$X$11,2)</f>
        <v>A</v>
      </c>
      <c r="R181" s="3"/>
      <c r="S181" s="26">
        <f>STDEV(I181:M181)</f>
        <v>0</v>
      </c>
      <c r="T181" s="22">
        <f>COUNTIF(I181:M181,P181)</f>
        <v>0</v>
      </c>
      <c r="U181" s="7"/>
      <c r="AR181" s="7"/>
      <c r="AV181"/>
    </row>
    <row r="182" spans="1:48" ht="12.75">
      <c r="A182" s="17"/>
      <c r="B182" s="31"/>
      <c r="C182" s="31"/>
      <c r="D182" s="3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7"/>
      <c r="AR182" s="7"/>
      <c r="AV182"/>
    </row>
    <row r="183" spans="1:48" ht="12.75">
      <c r="A183" s="22"/>
      <c r="B183" s="24"/>
      <c r="C183" s="3"/>
      <c r="D183" s="3"/>
      <c r="E183" s="3"/>
      <c r="F183" s="3"/>
      <c r="G183" s="2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7"/>
      <c r="AR183" s="7"/>
      <c r="AV183"/>
    </row>
    <row r="184" spans="1:48" ht="12.75">
      <c r="A184" s="17"/>
      <c r="B184" s="31"/>
      <c r="C184" s="3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7"/>
      <c r="AR184" s="7"/>
      <c r="AV184"/>
    </row>
    <row r="185" spans="6:24" ht="12.75">
      <c r="F185" s="7"/>
      <c r="G185" s="7"/>
      <c r="H185" s="70"/>
      <c r="I185" s="70"/>
      <c r="J185" s="7"/>
      <c r="K185" s="21"/>
      <c r="L185" s="7"/>
      <c r="M185" s="21"/>
      <c r="N185" s="7"/>
      <c r="O185" s="7"/>
      <c r="P185" s="7"/>
      <c r="Q185" s="7"/>
      <c r="R185" s="7"/>
      <c r="S185" s="69"/>
      <c r="T185" s="69"/>
      <c r="U185" s="26"/>
      <c r="X185" s="7"/>
    </row>
    <row r="186" spans="6:24" ht="12.75">
      <c r="F186" s="7"/>
      <c r="G186" s="7"/>
      <c r="H186" s="70"/>
      <c r="I186" s="70"/>
      <c r="J186" s="7"/>
      <c r="K186" s="21"/>
      <c r="L186" s="7"/>
      <c r="M186" s="21"/>
      <c r="N186" s="7"/>
      <c r="O186" s="7"/>
      <c r="P186" s="7"/>
      <c r="Q186" s="7"/>
      <c r="R186" s="7"/>
      <c r="S186" s="69"/>
      <c r="T186" s="69"/>
      <c r="U186" s="26"/>
      <c r="X186" s="7"/>
    </row>
    <row r="187" spans="6:24" ht="12.75">
      <c r="F187" s="7"/>
      <c r="G187" s="7"/>
      <c r="H187" s="70"/>
      <c r="I187" s="70"/>
      <c r="J187" s="7"/>
      <c r="K187" s="21"/>
      <c r="L187" s="7"/>
      <c r="M187" s="21"/>
      <c r="N187" s="7"/>
      <c r="O187" s="7"/>
      <c r="P187" s="7"/>
      <c r="Q187" s="7"/>
      <c r="R187" s="7"/>
      <c r="S187" s="69"/>
      <c r="T187" s="69"/>
      <c r="U187" s="26"/>
      <c r="X187" s="7"/>
    </row>
    <row r="188" spans="6:24" ht="12.75">
      <c r="F188" s="7"/>
      <c r="G188" s="7"/>
      <c r="H188" s="70"/>
      <c r="I188" s="70"/>
      <c r="J188" s="7"/>
      <c r="K188" s="21"/>
      <c r="L188" s="7"/>
      <c r="M188" s="21"/>
      <c r="N188" s="7"/>
      <c r="O188" s="7"/>
      <c r="P188" s="7"/>
      <c r="Q188" s="7"/>
      <c r="R188" s="7"/>
      <c r="S188" s="69"/>
      <c r="T188" s="69"/>
      <c r="U188" s="26"/>
      <c r="X188" s="7"/>
    </row>
    <row r="189" spans="6:24" ht="12.75">
      <c r="F189" s="7"/>
      <c r="G189" s="7"/>
      <c r="H189" s="70"/>
      <c r="I189" s="70"/>
      <c r="J189" s="7"/>
      <c r="K189" s="21"/>
      <c r="L189" s="7"/>
      <c r="M189" s="21"/>
      <c r="N189" s="7"/>
      <c r="O189" s="7"/>
      <c r="P189" s="7"/>
      <c r="Q189" s="7"/>
      <c r="R189" s="7"/>
      <c r="S189" s="69"/>
      <c r="T189" s="69"/>
      <c r="U189" s="26"/>
      <c r="X189" s="7"/>
    </row>
    <row r="190" spans="6:24" ht="12.75">
      <c r="F190" s="7"/>
      <c r="G190" s="7"/>
      <c r="H190" s="70"/>
      <c r="I190" s="70"/>
      <c r="J190" s="7"/>
      <c r="K190" s="21"/>
      <c r="L190" s="7"/>
      <c r="M190" s="21"/>
      <c r="N190" s="7"/>
      <c r="O190" s="7"/>
      <c r="P190" s="7"/>
      <c r="Q190" s="7"/>
      <c r="R190" s="7"/>
      <c r="S190" s="69"/>
      <c r="T190" s="69"/>
      <c r="U190" s="26"/>
      <c r="X190" s="7"/>
    </row>
    <row r="191" spans="6:24" ht="12.75">
      <c r="F191" s="7"/>
      <c r="G191" s="7"/>
      <c r="H191" s="70"/>
      <c r="I191" s="70"/>
      <c r="J191" s="7"/>
      <c r="K191" s="21"/>
      <c r="L191" s="7"/>
      <c r="M191" s="21"/>
      <c r="N191" s="7"/>
      <c r="O191" s="7"/>
      <c r="P191" s="7"/>
      <c r="Q191" s="7"/>
      <c r="R191" s="7"/>
      <c r="S191" s="69"/>
      <c r="T191" s="69"/>
      <c r="U191" s="26"/>
      <c r="X191" s="7"/>
    </row>
    <row r="192" spans="6:24" ht="12.75">
      <c r="F192" s="7"/>
      <c r="G192" s="7"/>
      <c r="H192" s="70"/>
      <c r="I192" s="70"/>
      <c r="J192" s="7"/>
      <c r="K192" s="21"/>
      <c r="L192" s="7"/>
      <c r="M192" s="21"/>
      <c r="N192" s="7"/>
      <c r="O192" s="7"/>
      <c r="P192" s="7"/>
      <c r="Q192" s="7"/>
      <c r="R192" s="7"/>
      <c r="S192" s="69"/>
      <c r="T192" s="69"/>
      <c r="U192" s="26"/>
      <c r="X192" s="7"/>
    </row>
    <row r="193" spans="6:24" ht="12.75">
      <c r="F193" s="7"/>
      <c r="G193" s="7"/>
      <c r="H193" s="70"/>
      <c r="I193" s="70"/>
      <c r="J193" s="7"/>
      <c r="K193" s="21"/>
      <c r="L193" s="7"/>
      <c r="M193" s="21"/>
      <c r="N193" s="7"/>
      <c r="O193" s="7"/>
      <c r="P193" s="7"/>
      <c r="Q193" s="7"/>
      <c r="R193" s="7"/>
      <c r="S193" s="69"/>
      <c r="T193" s="69"/>
      <c r="U193" s="26"/>
      <c r="X193" s="7"/>
    </row>
    <row r="194" spans="6:24" ht="12.75">
      <c r="F194" s="7"/>
      <c r="G194" s="7"/>
      <c r="H194" s="70"/>
      <c r="I194" s="70"/>
      <c r="J194" s="7"/>
      <c r="K194" s="21"/>
      <c r="L194" s="7"/>
      <c r="M194" s="21"/>
      <c r="N194" s="7"/>
      <c r="O194" s="7"/>
      <c r="P194" s="7"/>
      <c r="Q194" s="7"/>
      <c r="R194" s="7"/>
      <c r="S194" s="69"/>
      <c r="T194" s="69"/>
      <c r="U194" s="26"/>
      <c r="X194" s="7"/>
    </row>
    <row r="195" spans="6:24" ht="12.75">
      <c r="F195" s="7"/>
      <c r="G195" s="7"/>
      <c r="H195" s="70"/>
      <c r="I195" s="70"/>
      <c r="J195" s="7"/>
      <c r="K195" s="21"/>
      <c r="L195" s="7"/>
      <c r="M195" s="21"/>
      <c r="N195" s="7"/>
      <c r="O195" s="7"/>
      <c r="P195" s="7"/>
      <c r="Q195" s="7"/>
      <c r="R195" s="7"/>
      <c r="S195" s="69"/>
      <c r="T195" s="69"/>
      <c r="U195" s="26"/>
      <c r="X195" s="7"/>
    </row>
    <row r="196" spans="6:24" ht="12.75">
      <c r="F196" s="7"/>
      <c r="G196" s="7"/>
      <c r="H196" s="70"/>
      <c r="I196" s="70"/>
      <c r="J196" s="7"/>
      <c r="K196" s="21"/>
      <c r="L196" s="7"/>
      <c r="M196" s="21"/>
      <c r="N196" s="7"/>
      <c r="O196" s="7"/>
      <c r="P196" s="7"/>
      <c r="Q196" s="7"/>
      <c r="R196" s="7"/>
      <c r="S196" s="69"/>
      <c r="T196" s="69"/>
      <c r="U196" s="26"/>
      <c r="X196" s="7"/>
    </row>
    <row r="197" spans="6:24" ht="12.75">
      <c r="F197" s="7"/>
      <c r="G197" s="7"/>
      <c r="H197" s="70"/>
      <c r="I197" s="70"/>
      <c r="J197" s="7"/>
      <c r="K197" s="21"/>
      <c r="L197" s="7"/>
      <c r="M197" s="21"/>
      <c r="N197" s="7"/>
      <c r="O197" s="7"/>
      <c r="P197" s="7"/>
      <c r="Q197" s="7"/>
      <c r="R197" s="7"/>
      <c r="S197" s="69"/>
      <c r="T197" s="69"/>
      <c r="U197" s="26"/>
      <c r="X197" s="7"/>
    </row>
    <row r="198" spans="6:24" ht="12.75">
      <c r="F198" s="7"/>
      <c r="G198" s="7"/>
      <c r="H198" s="70"/>
      <c r="I198" s="70"/>
      <c r="J198" s="7"/>
      <c r="K198" s="21"/>
      <c r="L198" s="7"/>
      <c r="M198" s="21"/>
      <c r="N198" s="7"/>
      <c r="O198" s="7"/>
      <c r="P198" s="7"/>
      <c r="Q198" s="7"/>
      <c r="R198" s="7"/>
      <c r="S198" s="69"/>
      <c r="T198" s="69"/>
      <c r="U198" s="26"/>
      <c r="X198" s="7"/>
    </row>
    <row r="199" spans="6:24" ht="12.75">
      <c r="F199" s="7"/>
      <c r="G199" s="7"/>
      <c r="H199" s="70"/>
      <c r="I199" s="70"/>
      <c r="J199" s="7"/>
      <c r="K199" s="21"/>
      <c r="L199" s="7"/>
      <c r="M199" s="21"/>
      <c r="N199" s="7"/>
      <c r="O199" s="7"/>
      <c r="P199" s="7"/>
      <c r="Q199" s="7"/>
      <c r="R199" s="7"/>
      <c r="S199" s="69"/>
      <c r="T199" s="69"/>
      <c r="U199" s="26"/>
      <c r="X199" s="7"/>
    </row>
    <row r="200" spans="6:24" ht="12.75">
      <c r="F200" s="7"/>
      <c r="G200" s="7"/>
      <c r="H200" s="70"/>
      <c r="I200" s="70"/>
      <c r="J200" s="7"/>
      <c r="K200" s="21"/>
      <c r="L200" s="7"/>
      <c r="M200" s="21"/>
      <c r="N200" s="7"/>
      <c r="O200" s="7"/>
      <c r="P200" s="7"/>
      <c r="Q200" s="7"/>
      <c r="R200" s="7"/>
      <c r="S200" s="69"/>
      <c r="T200" s="69"/>
      <c r="U200" s="26"/>
      <c r="X200" s="7"/>
    </row>
    <row r="201" spans="6:24" ht="12.75">
      <c r="F201" s="7"/>
      <c r="G201" s="7"/>
      <c r="H201" s="70"/>
      <c r="I201" s="70"/>
      <c r="J201" s="7"/>
      <c r="K201" s="21"/>
      <c r="L201" s="7"/>
      <c r="M201" s="21"/>
      <c r="N201" s="7"/>
      <c r="O201" s="7"/>
      <c r="P201" s="7"/>
      <c r="Q201" s="7"/>
      <c r="R201" s="7"/>
      <c r="S201" s="69"/>
      <c r="T201" s="69"/>
      <c r="U201" s="26"/>
      <c r="X201" s="7"/>
    </row>
    <row r="202" spans="6:24" ht="12.75">
      <c r="F202" s="7"/>
      <c r="G202" s="7"/>
      <c r="H202" s="70"/>
      <c r="I202" s="70"/>
      <c r="J202" s="7"/>
      <c r="K202" s="21"/>
      <c r="L202" s="7"/>
      <c r="M202" s="21"/>
      <c r="N202" s="7"/>
      <c r="O202" s="7"/>
      <c r="P202" s="7"/>
      <c r="Q202" s="7"/>
      <c r="R202" s="7"/>
      <c r="S202" s="69"/>
      <c r="T202" s="69"/>
      <c r="U202" s="26"/>
      <c r="X202" s="7"/>
    </row>
    <row r="203" spans="6:24" ht="12.75">
      <c r="F203" s="7"/>
      <c r="G203" s="7"/>
      <c r="H203" s="70"/>
      <c r="I203" s="70"/>
      <c r="J203" s="7"/>
      <c r="K203" s="21"/>
      <c r="L203" s="7"/>
      <c r="M203" s="21"/>
      <c r="N203" s="7"/>
      <c r="O203" s="7"/>
      <c r="P203" s="7"/>
      <c r="Q203" s="7"/>
      <c r="R203" s="7"/>
      <c r="S203" s="69"/>
      <c r="T203" s="69"/>
      <c r="U203" s="26"/>
      <c r="X203" s="7"/>
    </row>
    <row r="204" spans="6:24" ht="12.75">
      <c r="F204" s="7"/>
      <c r="G204" s="7"/>
      <c r="H204" s="70"/>
      <c r="I204" s="70"/>
      <c r="J204" s="7"/>
      <c r="K204" s="21"/>
      <c r="L204" s="7"/>
      <c r="M204" s="21"/>
      <c r="N204" s="7"/>
      <c r="O204" s="7"/>
      <c r="P204" s="7"/>
      <c r="Q204" s="7"/>
      <c r="R204" s="7"/>
      <c r="S204" s="69"/>
      <c r="T204" s="69"/>
      <c r="U204" s="26"/>
      <c r="X204" s="7"/>
    </row>
    <row r="205" spans="6:24" ht="12.75">
      <c r="F205" s="7"/>
      <c r="G205" s="7"/>
      <c r="H205" s="70"/>
      <c r="I205" s="70"/>
      <c r="J205" s="7"/>
      <c r="K205" s="21"/>
      <c r="L205" s="7"/>
      <c r="M205" s="21"/>
      <c r="N205" s="7"/>
      <c r="O205" s="7"/>
      <c r="P205" s="7"/>
      <c r="Q205" s="7"/>
      <c r="R205" s="7"/>
      <c r="S205" s="69"/>
      <c r="T205" s="69"/>
      <c r="U205" s="26"/>
      <c r="X205" s="7"/>
    </row>
    <row r="206" spans="6:24" ht="12.75">
      <c r="F206" s="7"/>
      <c r="G206" s="7"/>
      <c r="H206" s="70"/>
      <c r="I206" s="70"/>
      <c r="J206" s="7"/>
      <c r="K206" s="21"/>
      <c r="L206" s="7"/>
      <c r="M206" s="21"/>
      <c r="N206" s="7"/>
      <c r="O206" s="7"/>
      <c r="P206" s="7"/>
      <c r="Q206" s="7"/>
      <c r="R206" s="7"/>
      <c r="S206" s="69"/>
      <c r="T206" s="69"/>
      <c r="U206" s="26"/>
      <c r="X206" s="7"/>
    </row>
    <row r="207" spans="6:24" ht="12.75">
      <c r="F207" s="7"/>
      <c r="G207" s="7"/>
      <c r="H207" s="70"/>
      <c r="I207" s="70"/>
      <c r="J207" s="7"/>
      <c r="K207" s="21"/>
      <c r="L207" s="7"/>
      <c r="M207" s="21"/>
      <c r="N207" s="7"/>
      <c r="O207" s="7"/>
      <c r="P207" s="7"/>
      <c r="Q207" s="7"/>
      <c r="R207" s="7"/>
      <c r="S207" s="69"/>
      <c r="T207" s="69"/>
      <c r="U207" s="26"/>
      <c r="X207" s="7"/>
    </row>
    <row r="208" spans="6:24" ht="12.75">
      <c r="F208" s="7"/>
      <c r="G208" s="7"/>
      <c r="H208" s="70"/>
      <c r="I208" s="70"/>
      <c r="J208" s="7"/>
      <c r="K208" s="21"/>
      <c r="L208" s="7"/>
      <c r="M208" s="21"/>
      <c r="N208" s="7"/>
      <c r="O208" s="7"/>
      <c r="P208" s="7"/>
      <c r="Q208" s="7"/>
      <c r="R208" s="7"/>
      <c r="S208" s="69"/>
      <c r="T208" s="69"/>
      <c r="U208" s="26"/>
      <c r="X208" s="7"/>
    </row>
    <row r="209" spans="6:24" ht="12.75">
      <c r="F209" s="7"/>
      <c r="G209" s="7"/>
      <c r="H209" s="70"/>
      <c r="I209" s="70"/>
      <c r="J209" s="7"/>
      <c r="K209" s="21"/>
      <c r="L209" s="7"/>
      <c r="M209" s="21"/>
      <c r="N209" s="7"/>
      <c r="O209" s="7"/>
      <c r="P209" s="7"/>
      <c r="Q209" s="7"/>
      <c r="R209" s="7"/>
      <c r="S209" s="69"/>
      <c r="T209" s="69"/>
      <c r="U209" s="26"/>
      <c r="X209" s="7"/>
    </row>
    <row r="210" spans="6:24" ht="12.75">
      <c r="F210" s="7"/>
      <c r="G210" s="7"/>
      <c r="H210" s="70"/>
      <c r="I210" s="70"/>
      <c r="J210" s="7"/>
      <c r="K210" s="21"/>
      <c r="L210" s="7"/>
      <c r="M210" s="21"/>
      <c r="N210" s="7"/>
      <c r="O210" s="7"/>
      <c r="P210" s="7"/>
      <c r="Q210" s="7"/>
      <c r="R210" s="7"/>
      <c r="S210" s="69"/>
      <c r="T210" s="69"/>
      <c r="U210" s="26"/>
      <c r="X210" s="7"/>
    </row>
    <row r="211" spans="6:24" ht="12.75">
      <c r="F211" s="7"/>
      <c r="G211" s="7"/>
      <c r="H211" s="70"/>
      <c r="I211" s="70"/>
      <c r="J211" s="7"/>
      <c r="K211" s="21"/>
      <c r="L211" s="7"/>
      <c r="M211" s="21"/>
      <c r="N211" s="7"/>
      <c r="O211" s="7"/>
      <c r="P211" s="7"/>
      <c r="Q211" s="7"/>
      <c r="R211" s="7"/>
      <c r="S211" s="69"/>
      <c r="T211" s="69"/>
      <c r="U211" s="26"/>
      <c r="X211" s="7"/>
    </row>
    <row r="212" spans="6:24" ht="12.75">
      <c r="F212" s="7"/>
      <c r="G212" s="7"/>
      <c r="H212" s="70"/>
      <c r="I212" s="70"/>
      <c r="J212" s="7"/>
      <c r="K212" s="21"/>
      <c r="L212" s="7"/>
      <c r="M212" s="21"/>
      <c r="N212" s="7"/>
      <c r="O212" s="7"/>
      <c r="P212" s="7"/>
      <c r="Q212" s="7"/>
      <c r="R212" s="7"/>
      <c r="S212" s="69"/>
      <c r="T212" s="69"/>
      <c r="U212" s="26"/>
      <c r="X212" s="7"/>
    </row>
    <row r="213" spans="6:24" ht="12.75">
      <c r="F213" s="7"/>
      <c r="G213" s="7"/>
      <c r="H213" s="70"/>
      <c r="I213" s="70"/>
      <c r="J213" s="7"/>
      <c r="K213" s="21"/>
      <c r="L213" s="7"/>
      <c r="M213" s="21"/>
      <c r="N213" s="7"/>
      <c r="O213" s="7"/>
      <c r="P213" s="7"/>
      <c r="Q213" s="7"/>
      <c r="R213" s="7"/>
      <c r="S213" s="69"/>
      <c r="T213" s="69"/>
      <c r="U213" s="26"/>
      <c r="X213" s="7"/>
    </row>
    <row r="214" spans="6:24" ht="12.75">
      <c r="F214" s="7"/>
      <c r="G214" s="7"/>
      <c r="H214" s="70"/>
      <c r="I214" s="70"/>
      <c r="J214" s="7"/>
      <c r="K214" s="21"/>
      <c r="L214" s="7"/>
      <c r="M214" s="21"/>
      <c r="N214" s="7"/>
      <c r="O214" s="7"/>
      <c r="P214" s="7"/>
      <c r="Q214" s="7"/>
      <c r="R214" s="7"/>
      <c r="S214" s="69"/>
      <c r="T214" s="69"/>
      <c r="U214" s="26"/>
      <c r="X214" s="7"/>
    </row>
    <row r="215" spans="6:24" ht="12.75">
      <c r="F215" s="7"/>
      <c r="G215" s="7"/>
      <c r="H215" s="70"/>
      <c r="I215" s="70"/>
      <c r="J215" s="7"/>
      <c r="K215" s="21"/>
      <c r="L215" s="7"/>
      <c r="M215" s="21"/>
      <c r="N215" s="7"/>
      <c r="O215" s="7"/>
      <c r="P215" s="7"/>
      <c r="Q215" s="7"/>
      <c r="R215" s="7"/>
      <c r="S215" s="69"/>
      <c r="T215" s="69"/>
      <c r="U215" s="26"/>
      <c r="X215" s="7"/>
    </row>
    <row r="216" spans="6:24" ht="12.75">
      <c r="F216" s="7"/>
      <c r="G216" s="7"/>
      <c r="H216" s="70"/>
      <c r="I216" s="70"/>
      <c r="J216" s="7"/>
      <c r="K216" s="21"/>
      <c r="L216" s="7"/>
      <c r="M216" s="21"/>
      <c r="N216" s="7"/>
      <c r="O216" s="7"/>
      <c r="P216" s="7"/>
      <c r="Q216" s="7"/>
      <c r="R216" s="7"/>
      <c r="S216" s="69"/>
      <c r="T216" s="69"/>
      <c r="U216" s="26"/>
      <c r="X216" s="7"/>
    </row>
    <row r="217" spans="6:24" ht="12.75">
      <c r="F217" s="7"/>
      <c r="G217" s="7"/>
      <c r="H217" s="70"/>
      <c r="I217" s="70"/>
      <c r="J217" s="7"/>
      <c r="K217" s="21"/>
      <c r="L217" s="7"/>
      <c r="M217" s="21"/>
      <c r="N217" s="7"/>
      <c r="O217" s="7"/>
      <c r="P217" s="7"/>
      <c r="Q217" s="7"/>
      <c r="R217" s="7"/>
      <c r="S217" s="69"/>
      <c r="T217" s="69"/>
      <c r="U217" s="26"/>
      <c r="X217" s="7"/>
    </row>
    <row r="218" spans="6:24" ht="12.75">
      <c r="F218" s="7"/>
      <c r="G218" s="7"/>
      <c r="H218" s="70"/>
      <c r="I218" s="70"/>
      <c r="J218" s="7"/>
      <c r="K218" s="21"/>
      <c r="L218" s="7"/>
      <c r="M218" s="21"/>
      <c r="N218" s="7"/>
      <c r="O218" s="7"/>
      <c r="P218" s="7"/>
      <c r="Q218" s="7"/>
      <c r="R218" s="7"/>
      <c r="S218" s="69"/>
      <c r="T218" s="69"/>
      <c r="U218" s="26"/>
      <c r="X218" s="7"/>
    </row>
    <row r="219" spans="6:24" ht="12.75">
      <c r="F219" s="7"/>
      <c r="G219" s="7"/>
      <c r="H219" s="70"/>
      <c r="I219" s="70"/>
      <c r="J219" s="7"/>
      <c r="K219" s="21"/>
      <c r="L219" s="7"/>
      <c r="M219" s="21"/>
      <c r="N219" s="7"/>
      <c r="O219" s="7"/>
      <c r="P219" s="7"/>
      <c r="Q219" s="7"/>
      <c r="R219" s="7"/>
      <c r="S219" s="69"/>
      <c r="T219" s="69"/>
      <c r="U219" s="26"/>
      <c r="X219" s="7"/>
    </row>
    <row r="220" spans="6:24" ht="12.75">
      <c r="F220" s="7"/>
      <c r="G220" s="7"/>
      <c r="H220" s="70"/>
      <c r="I220" s="70"/>
      <c r="J220" s="7"/>
      <c r="K220" s="21"/>
      <c r="L220" s="7"/>
      <c r="M220" s="21"/>
      <c r="N220" s="7"/>
      <c r="O220" s="7"/>
      <c r="P220" s="7"/>
      <c r="Q220" s="7"/>
      <c r="R220" s="7"/>
      <c r="S220" s="69"/>
      <c r="T220" s="69"/>
      <c r="U220" s="26"/>
      <c r="X220" s="7"/>
    </row>
    <row r="221" spans="6:24" ht="12.75">
      <c r="F221" s="7"/>
      <c r="G221" s="7"/>
      <c r="H221" s="70"/>
      <c r="I221" s="70"/>
      <c r="J221" s="7"/>
      <c r="K221" s="21"/>
      <c r="L221" s="7"/>
      <c r="M221" s="21"/>
      <c r="N221" s="7"/>
      <c r="O221" s="7"/>
      <c r="P221" s="7"/>
      <c r="Q221" s="7"/>
      <c r="R221" s="7"/>
      <c r="S221" s="69"/>
      <c r="T221" s="69"/>
      <c r="U221" s="26"/>
      <c r="X221" s="7"/>
    </row>
    <row r="222" spans="6:24" ht="12.75">
      <c r="F222" s="7"/>
      <c r="G222" s="7"/>
      <c r="H222" s="70"/>
      <c r="I222" s="70"/>
      <c r="J222" s="7"/>
      <c r="K222" s="21"/>
      <c r="L222" s="7"/>
      <c r="M222" s="21"/>
      <c r="N222" s="7"/>
      <c r="O222" s="7"/>
      <c r="P222" s="7"/>
      <c r="Q222" s="7"/>
      <c r="R222" s="7"/>
      <c r="S222" s="69"/>
      <c r="T222" s="69"/>
      <c r="U222" s="26"/>
      <c r="X222" s="7"/>
    </row>
    <row r="223" spans="6:24" ht="12.75">
      <c r="F223" s="7"/>
      <c r="G223" s="7"/>
      <c r="H223" s="70"/>
      <c r="I223" s="70"/>
      <c r="J223" s="7"/>
      <c r="K223" s="21"/>
      <c r="L223" s="7"/>
      <c r="M223" s="21"/>
      <c r="N223" s="7"/>
      <c r="O223" s="7"/>
      <c r="P223" s="7"/>
      <c r="Q223" s="7"/>
      <c r="R223" s="7"/>
      <c r="S223" s="69"/>
      <c r="T223" s="69"/>
      <c r="U223" s="26"/>
      <c r="X223" s="7"/>
    </row>
    <row r="224" spans="6:24" ht="12.75">
      <c r="F224" s="7"/>
      <c r="G224" s="7"/>
      <c r="H224" s="70"/>
      <c r="I224" s="70"/>
      <c r="J224" s="7"/>
      <c r="K224" s="21"/>
      <c r="L224" s="7"/>
      <c r="M224" s="21"/>
      <c r="N224" s="7"/>
      <c r="O224" s="7"/>
      <c r="P224" s="7"/>
      <c r="Q224" s="7"/>
      <c r="R224" s="7"/>
      <c r="S224" s="69"/>
      <c r="T224" s="69"/>
      <c r="U224" s="26"/>
      <c r="X224" s="7"/>
    </row>
    <row r="225" spans="6:24" ht="12.75">
      <c r="F225" s="7"/>
      <c r="G225" s="7"/>
      <c r="H225" s="70"/>
      <c r="I225" s="70"/>
      <c r="J225" s="7"/>
      <c r="K225" s="21"/>
      <c r="L225" s="7"/>
      <c r="M225" s="21"/>
      <c r="N225" s="7"/>
      <c r="O225" s="7"/>
      <c r="P225" s="7"/>
      <c r="Q225" s="7"/>
      <c r="R225" s="7"/>
      <c r="S225" s="69"/>
      <c r="T225" s="69"/>
      <c r="U225" s="26"/>
      <c r="X225" s="7"/>
    </row>
    <row r="226" spans="6:24" ht="12.75">
      <c r="F226" s="7"/>
      <c r="G226" s="7"/>
      <c r="H226" s="70"/>
      <c r="I226" s="70"/>
      <c r="J226" s="7"/>
      <c r="K226" s="21"/>
      <c r="L226" s="7"/>
      <c r="M226" s="21"/>
      <c r="N226" s="7"/>
      <c r="O226" s="7"/>
      <c r="P226" s="7"/>
      <c r="Q226" s="7"/>
      <c r="R226" s="7"/>
      <c r="S226" s="69"/>
      <c r="T226" s="69"/>
      <c r="U226" s="26"/>
      <c r="X226" s="7"/>
    </row>
    <row r="227" spans="6:24" ht="12.75">
      <c r="F227" s="7"/>
      <c r="G227" s="7"/>
      <c r="H227" s="70"/>
      <c r="I227" s="70"/>
      <c r="J227" s="7"/>
      <c r="K227" s="21"/>
      <c r="L227" s="7"/>
      <c r="M227" s="21"/>
      <c r="N227" s="7"/>
      <c r="O227" s="7"/>
      <c r="P227" s="7"/>
      <c r="Q227" s="7"/>
      <c r="R227" s="7"/>
      <c r="S227" s="69"/>
      <c r="T227" s="69"/>
      <c r="U227" s="26"/>
      <c r="X227" s="7"/>
    </row>
    <row r="228" spans="6:24" ht="12.75">
      <c r="F228" s="7"/>
      <c r="G228" s="7"/>
      <c r="H228" s="70"/>
      <c r="I228" s="70"/>
      <c r="J228" s="7"/>
      <c r="K228" s="21"/>
      <c r="L228" s="7"/>
      <c r="M228" s="21"/>
      <c r="N228" s="7"/>
      <c r="O228" s="7"/>
      <c r="P228" s="7"/>
      <c r="Q228" s="7"/>
      <c r="R228" s="7"/>
      <c r="S228" s="69"/>
      <c r="T228" s="69"/>
      <c r="U228" s="26"/>
      <c r="X228" s="7"/>
    </row>
    <row r="229" spans="6:24" ht="12.75">
      <c r="F229" s="7"/>
      <c r="G229" s="7"/>
      <c r="H229" s="70"/>
      <c r="I229" s="70"/>
      <c r="J229" s="7"/>
      <c r="K229" s="21"/>
      <c r="L229" s="7"/>
      <c r="M229" s="21"/>
      <c r="N229" s="7"/>
      <c r="O229" s="7"/>
      <c r="P229" s="7"/>
      <c r="Q229" s="7"/>
      <c r="R229" s="7"/>
      <c r="S229" s="69"/>
      <c r="T229" s="69"/>
      <c r="U229" s="26"/>
      <c r="X229" s="7"/>
    </row>
    <row r="230" spans="6:24" ht="12.75">
      <c r="F230" s="7"/>
      <c r="G230" s="7"/>
      <c r="H230" s="70"/>
      <c r="I230" s="70"/>
      <c r="J230" s="7"/>
      <c r="K230" s="21"/>
      <c r="L230" s="7"/>
      <c r="M230" s="21"/>
      <c r="N230" s="7"/>
      <c r="O230" s="7"/>
      <c r="P230" s="7"/>
      <c r="Q230" s="7"/>
      <c r="R230" s="7"/>
      <c r="S230" s="69"/>
      <c r="T230" s="69"/>
      <c r="U230" s="26"/>
      <c r="X230" s="7"/>
    </row>
    <row r="231" spans="6:24" ht="12.75">
      <c r="F231" s="7"/>
      <c r="G231" s="7"/>
      <c r="H231" s="70"/>
      <c r="I231" s="70"/>
      <c r="J231" s="7"/>
      <c r="K231" s="21"/>
      <c r="L231" s="7"/>
      <c r="M231" s="21"/>
      <c r="N231" s="7"/>
      <c r="O231" s="7"/>
      <c r="P231" s="7"/>
      <c r="Q231" s="7"/>
      <c r="R231" s="7"/>
      <c r="S231" s="69"/>
      <c r="T231" s="69"/>
      <c r="U231" s="26"/>
      <c r="X231" s="7"/>
    </row>
    <row r="232" spans="6:24" ht="12.75">
      <c r="F232" s="7"/>
      <c r="G232" s="7"/>
      <c r="H232" s="70"/>
      <c r="I232" s="70"/>
      <c r="J232" s="7"/>
      <c r="K232" s="21"/>
      <c r="L232" s="7"/>
      <c r="M232" s="21"/>
      <c r="N232" s="7"/>
      <c r="O232" s="7"/>
      <c r="P232" s="7"/>
      <c r="Q232" s="7"/>
      <c r="R232" s="7"/>
      <c r="S232" s="69"/>
      <c r="T232" s="69"/>
      <c r="U232" s="26"/>
      <c r="X232" s="7"/>
    </row>
    <row r="233" spans="6:24" ht="12.75">
      <c r="F233" s="7"/>
      <c r="G233" s="7"/>
      <c r="H233" s="70"/>
      <c r="I233" s="70"/>
      <c r="J233" s="7"/>
      <c r="K233" s="21"/>
      <c r="L233" s="7"/>
      <c r="M233" s="21"/>
      <c r="N233" s="7"/>
      <c r="O233" s="7"/>
      <c r="P233" s="7"/>
      <c r="Q233" s="7"/>
      <c r="R233" s="7"/>
      <c r="S233" s="69"/>
      <c r="T233" s="69"/>
      <c r="U233" s="26"/>
      <c r="X233" s="7"/>
    </row>
    <row r="234" spans="6:24" ht="12.75">
      <c r="F234" s="7"/>
      <c r="G234" s="7"/>
      <c r="H234" s="70"/>
      <c r="I234" s="70"/>
      <c r="J234" s="7"/>
      <c r="K234" s="21"/>
      <c r="L234" s="7"/>
      <c r="M234" s="21"/>
      <c r="N234" s="7"/>
      <c r="O234" s="7"/>
      <c r="P234" s="7"/>
      <c r="Q234" s="7"/>
      <c r="R234" s="7"/>
      <c r="S234" s="69"/>
      <c r="T234" s="69"/>
      <c r="U234" s="26"/>
      <c r="X234" s="7"/>
    </row>
    <row r="235" spans="6:24" ht="12.75">
      <c r="F235" s="7"/>
      <c r="G235" s="7"/>
      <c r="H235" s="70"/>
      <c r="I235" s="70"/>
      <c r="J235" s="7"/>
      <c r="K235" s="21"/>
      <c r="L235" s="7"/>
      <c r="M235" s="21"/>
      <c r="N235" s="7"/>
      <c r="O235" s="7"/>
      <c r="P235" s="7"/>
      <c r="Q235" s="7"/>
      <c r="R235" s="7"/>
      <c r="S235" s="69"/>
      <c r="T235" s="69"/>
      <c r="U235" s="26"/>
      <c r="X235" s="7"/>
    </row>
    <row r="236" spans="6:24" ht="12.75">
      <c r="F236" s="7"/>
      <c r="G236" s="7"/>
      <c r="H236" s="70"/>
      <c r="I236" s="70"/>
      <c r="J236" s="7"/>
      <c r="K236" s="21"/>
      <c r="L236" s="7"/>
      <c r="M236" s="21"/>
      <c r="N236" s="7"/>
      <c r="O236" s="7"/>
      <c r="P236" s="7"/>
      <c r="Q236" s="7"/>
      <c r="R236" s="7"/>
      <c r="S236" s="69"/>
      <c r="T236" s="69"/>
      <c r="U236" s="26"/>
      <c r="X236" s="7"/>
    </row>
    <row r="237" spans="6:24" ht="12.75">
      <c r="F237" s="7"/>
      <c r="G237" s="7"/>
      <c r="H237" s="70"/>
      <c r="I237" s="70"/>
      <c r="J237" s="7"/>
      <c r="K237" s="21"/>
      <c r="L237" s="7"/>
      <c r="M237" s="21"/>
      <c r="N237" s="7"/>
      <c r="O237" s="7"/>
      <c r="P237" s="7"/>
      <c r="Q237" s="7"/>
      <c r="R237" s="7"/>
      <c r="S237" s="69"/>
      <c r="T237" s="69"/>
      <c r="U237" s="26"/>
      <c r="X237" s="7"/>
    </row>
    <row r="238" spans="6:24" ht="12.75">
      <c r="F238" s="7"/>
      <c r="G238" s="7"/>
      <c r="H238" s="70"/>
      <c r="I238" s="70"/>
      <c r="J238" s="7"/>
      <c r="K238" s="21"/>
      <c r="L238" s="7"/>
      <c r="M238" s="21"/>
      <c r="N238" s="7"/>
      <c r="O238" s="7"/>
      <c r="P238" s="7"/>
      <c r="Q238" s="7"/>
      <c r="R238" s="7"/>
      <c r="S238" s="69"/>
      <c r="T238" s="69"/>
      <c r="U238" s="26"/>
      <c r="X238" s="7"/>
    </row>
    <row r="239" spans="6:24" ht="12.75">
      <c r="F239" s="7"/>
      <c r="G239" s="7"/>
      <c r="H239" s="70"/>
      <c r="I239" s="70"/>
      <c r="J239" s="7"/>
      <c r="K239" s="21"/>
      <c r="L239" s="7"/>
      <c r="M239" s="21"/>
      <c r="N239" s="7"/>
      <c r="O239" s="7"/>
      <c r="P239" s="7"/>
      <c r="Q239" s="7"/>
      <c r="R239" s="7"/>
      <c r="S239" s="69"/>
      <c r="T239" s="69"/>
      <c r="U239" s="26"/>
      <c r="X239" s="7"/>
    </row>
    <row r="240" spans="6:24" ht="12.75">
      <c r="F240" s="7"/>
      <c r="G240" s="7"/>
      <c r="H240" s="70"/>
      <c r="I240" s="70"/>
      <c r="J240" s="7"/>
      <c r="K240" s="21"/>
      <c r="L240" s="7"/>
      <c r="M240" s="21"/>
      <c r="N240" s="7"/>
      <c r="O240" s="7"/>
      <c r="P240" s="7"/>
      <c r="Q240" s="7"/>
      <c r="R240" s="7"/>
      <c r="S240" s="69"/>
      <c r="T240" s="69"/>
      <c r="U240" s="26"/>
      <c r="X240" s="7"/>
    </row>
    <row r="241" spans="6:24" ht="12.75">
      <c r="F241" s="7"/>
      <c r="G241" s="7"/>
      <c r="H241" s="70"/>
      <c r="I241" s="70"/>
      <c r="J241" s="7"/>
      <c r="K241" s="21"/>
      <c r="L241" s="7"/>
      <c r="M241" s="21"/>
      <c r="N241" s="7"/>
      <c r="O241" s="7"/>
      <c r="P241" s="7"/>
      <c r="Q241" s="7"/>
      <c r="R241" s="7"/>
      <c r="S241" s="69"/>
      <c r="T241" s="69"/>
      <c r="U241" s="26"/>
      <c r="X241" s="7"/>
    </row>
    <row r="242" spans="6:24" ht="12.75">
      <c r="F242" s="7"/>
      <c r="G242" s="7"/>
      <c r="H242" s="70"/>
      <c r="I242" s="70"/>
      <c r="J242" s="7"/>
      <c r="K242" s="21"/>
      <c r="L242" s="7"/>
      <c r="M242" s="21"/>
      <c r="N242" s="7"/>
      <c r="O242" s="7"/>
      <c r="P242" s="7"/>
      <c r="Q242" s="7"/>
      <c r="R242" s="7"/>
      <c r="S242" s="69"/>
      <c r="T242" s="69"/>
      <c r="U242" s="26"/>
      <c r="X242" s="7"/>
    </row>
    <row r="243" spans="6:24" ht="12.75">
      <c r="F243" s="7"/>
      <c r="G243" s="7"/>
      <c r="H243" s="70"/>
      <c r="I243" s="70"/>
      <c r="J243" s="7"/>
      <c r="K243" s="21"/>
      <c r="L243" s="7"/>
      <c r="M243" s="21"/>
      <c r="N243" s="7"/>
      <c r="O243" s="7"/>
      <c r="P243" s="7"/>
      <c r="Q243" s="7"/>
      <c r="R243" s="7"/>
      <c r="S243" s="69"/>
      <c r="T243" s="69"/>
      <c r="U243" s="26"/>
      <c r="X243" s="7"/>
    </row>
    <row r="244" spans="6:24" ht="12.75">
      <c r="F244" s="7"/>
      <c r="G244" s="7"/>
      <c r="H244" s="70"/>
      <c r="I244" s="70"/>
      <c r="J244" s="7"/>
      <c r="K244" s="21"/>
      <c r="L244" s="7"/>
      <c r="M244" s="21"/>
      <c r="N244" s="7"/>
      <c r="O244" s="7"/>
      <c r="P244" s="7"/>
      <c r="Q244" s="7"/>
      <c r="R244" s="7"/>
      <c r="S244" s="69"/>
      <c r="T244" s="69"/>
      <c r="U244" s="26"/>
      <c r="X244" s="7"/>
    </row>
    <row r="245" spans="6:24" ht="12.75">
      <c r="F245" s="7"/>
      <c r="G245" s="7"/>
      <c r="H245" s="70"/>
      <c r="I245" s="70"/>
      <c r="J245" s="7"/>
      <c r="K245" s="21"/>
      <c r="L245" s="7"/>
      <c r="M245" s="21"/>
      <c r="N245" s="7"/>
      <c r="O245" s="7"/>
      <c r="P245" s="7"/>
      <c r="Q245" s="7"/>
      <c r="R245" s="7"/>
      <c r="S245" s="69"/>
      <c r="T245" s="69"/>
      <c r="U245" s="26"/>
      <c r="X245" s="7"/>
    </row>
    <row r="246" spans="6:24" ht="12.75">
      <c r="F246" s="7"/>
      <c r="G246" s="7"/>
      <c r="H246" s="70"/>
      <c r="I246" s="70"/>
      <c r="J246" s="7"/>
      <c r="K246" s="21"/>
      <c r="L246" s="7"/>
      <c r="M246" s="21"/>
      <c r="N246" s="7"/>
      <c r="O246" s="7"/>
      <c r="P246" s="7"/>
      <c r="Q246" s="7"/>
      <c r="R246" s="7"/>
      <c r="S246" s="69"/>
      <c r="T246" s="69"/>
      <c r="U246" s="26"/>
      <c r="X246" s="7"/>
    </row>
    <row r="247" spans="6:24" ht="12.75">
      <c r="F247" s="7"/>
      <c r="G247" s="7"/>
      <c r="H247" s="70"/>
      <c r="I247" s="70"/>
      <c r="J247" s="7"/>
      <c r="K247" s="21"/>
      <c r="L247" s="7"/>
      <c r="M247" s="21"/>
      <c r="N247" s="7"/>
      <c r="O247" s="7"/>
      <c r="P247" s="7"/>
      <c r="Q247" s="7"/>
      <c r="R247" s="7"/>
      <c r="S247" s="69"/>
      <c r="T247" s="69"/>
      <c r="U247" s="26"/>
      <c r="X247" s="7"/>
    </row>
    <row r="248" spans="6:24" ht="12.75">
      <c r="F248" s="7"/>
      <c r="G248" s="7"/>
      <c r="H248" s="70"/>
      <c r="I248" s="70"/>
      <c r="J248" s="7"/>
      <c r="K248" s="21"/>
      <c r="L248" s="7"/>
      <c r="M248" s="21"/>
      <c r="N248" s="7"/>
      <c r="O248" s="7"/>
      <c r="P248" s="7"/>
      <c r="Q248" s="7"/>
      <c r="R248" s="7"/>
      <c r="S248" s="69"/>
      <c r="T248" s="69"/>
      <c r="U248" s="26"/>
      <c r="X248" s="7"/>
    </row>
    <row r="249" spans="6:24" ht="12.75">
      <c r="F249" s="7"/>
      <c r="G249" s="7"/>
      <c r="H249" s="70"/>
      <c r="I249" s="70"/>
      <c r="J249" s="7"/>
      <c r="K249" s="21"/>
      <c r="L249" s="7"/>
      <c r="M249" s="21"/>
      <c r="N249" s="7"/>
      <c r="O249" s="7"/>
      <c r="P249" s="7"/>
      <c r="Q249" s="7"/>
      <c r="R249" s="7"/>
      <c r="S249" s="69"/>
      <c r="T249" s="69"/>
      <c r="U249" s="26"/>
      <c r="X249" s="7"/>
    </row>
    <row r="250" spans="6:24" ht="12.75">
      <c r="F250" s="7"/>
      <c r="G250" s="7"/>
      <c r="H250" s="70"/>
      <c r="I250" s="70"/>
      <c r="J250" s="7"/>
      <c r="K250" s="21"/>
      <c r="L250" s="7"/>
      <c r="M250" s="21"/>
      <c r="N250" s="7"/>
      <c r="O250" s="7"/>
      <c r="P250" s="7"/>
      <c r="Q250" s="7"/>
      <c r="R250" s="7"/>
      <c r="S250" s="69"/>
      <c r="T250" s="69"/>
      <c r="U250" s="26"/>
      <c r="X250" s="7"/>
    </row>
    <row r="251" spans="6:24" ht="12.75">
      <c r="F251" s="7"/>
      <c r="G251" s="7"/>
      <c r="H251" s="70"/>
      <c r="I251" s="70"/>
      <c r="J251" s="7"/>
      <c r="K251" s="21"/>
      <c r="L251" s="7"/>
      <c r="M251" s="21"/>
      <c r="N251" s="7"/>
      <c r="O251" s="7"/>
      <c r="P251" s="7"/>
      <c r="Q251" s="7"/>
      <c r="R251" s="7"/>
      <c r="S251" s="69"/>
      <c r="T251" s="69"/>
      <c r="U251" s="26"/>
      <c r="X251" s="7"/>
    </row>
    <row r="252" spans="6:24" ht="12.75">
      <c r="F252" s="7"/>
      <c r="G252" s="7"/>
      <c r="H252" s="70"/>
      <c r="I252" s="70"/>
      <c r="J252" s="7"/>
      <c r="K252" s="21"/>
      <c r="L252" s="7"/>
      <c r="M252" s="21"/>
      <c r="N252" s="7"/>
      <c r="O252" s="7"/>
      <c r="P252" s="7"/>
      <c r="Q252" s="7"/>
      <c r="R252" s="7"/>
      <c r="S252" s="69"/>
      <c r="T252" s="69"/>
      <c r="U252" s="26"/>
      <c r="X252" s="7"/>
    </row>
    <row r="253" spans="6:24" ht="12.75">
      <c r="F253" s="7"/>
      <c r="G253" s="7"/>
      <c r="H253" s="70"/>
      <c r="I253" s="70"/>
      <c r="J253" s="7"/>
      <c r="K253" s="21"/>
      <c r="L253" s="7"/>
      <c r="M253" s="21"/>
      <c r="N253" s="7"/>
      <c r="O253" s="7"/>
      <c r="P253" s="7"/>
      <c r="Q253" s="7"/>
      <c r="R253" s="7"/>
      <c r="S253" s="69"/>
      <c r="T253" s="69"/>
      <c r="U253" s="26"/>
      <c r="X253" s="7"/>
    </row>
    <row r="254" spans="6:24" ht="12.75">
      <c r="F254" s="7"/>
      <c r="G254" s="7"/>
      <c r="H254" s="70"/>
      <c r="I254" s="70"/>
      <c r="J254" s="7"/>
      <c r="K254" s="21"/>
      <c r="L254" s="7"/>
      <c r="M254" s="21"/>
      <c r="N254" s="7"/>
      <c r="O254" s="7"/>
      <c r="P254" s="7"/>
      <c r="Q254" s="7"/>
      <c r="R254" s="7"/>
      <c r="S254" s="69"/>
      <c r="T254" s="69"/>
      <c r="U254" s="26"/>
      <c r="X254" s="7"/>
    </row>
    <row r="255" spans="6:24" ht="12.75">
      <c r="F255" s="7"/>
      <c r="G255" s="7"/>
      <c r="H255" s="70"/>
      <c r="I255" s="70"/>
      <c r="J255" s="7"/>
      <c r="K255" s="21"/>
      <c r="L255" s="7"/>
      <c r="M255" s="21"/>
      <c r="N255" s="7"/>
      <c r="O255" s="7"/>
      <c r="P255" s="7"/>
      <c r="Q255" s="7"/>
      <c r="R255" s="7"/>
      <c r="S255" s="69"/>
      <c r="T255" s="69"/>
      <c r="U255" s="26"/>
      <c r="X255" s="7"/>
    </row>
    <row r="256" spans="6:24" ht="12.75">
      <c r="F256" s="7"/>
      <c r="G256" s="7"/>
      <c r="H256" s="70"/>
      <c r="I256" s="70"/>
      <c r="J256" s="7"/>
      <c r="K256" s="21"/>
      <c r="L256" s="7"/>
      <c r="M256" s="21"/>
      <c r="N256" s="7"/>
      <c r="O256" s="7"/>
      <c r="P256" s="7"/>
      <c r="Q256" s="7"/>
      <c r="R256" s="7"/>
      <c r="S256" s="69"/>
      <c r="T256" s="69"/>
      <c r="U256" s="26"/>
      <c r="X256" s="7"/>
    </row>
    <row r="257" spans="6:24" ht="12.75">
      <c r="F257" s="7"/>
      <c r="G257" s="7"/>
      <c r="H257" s="70"/>
      <c r="I257" s="70"/>
      <c r="J257" s="7"/>
      <c r="K257" s="21"/>
      <c r="L257" s="7"/>
      <c r="M257" s="21"/>
      <c r="N257" s="7"/>
      <c r="O257" s="7"/>
      <c r="P257" s="7"/>
      <c r="Q257" s="7"/>
      <c r="R257" s="7"/>
      <c r="S257" s="69"/>
      <c r="T257" s="69"/>
      <c r="U257" s="26"/>
      <c r="X257" s="7"/>
    </row>
    <row r="258" spans="6:24" ht="12.75">
      <c r="F258" s="7"/>
      <c r="G258" s="7"/>
      <c r="H258" s="70"/>
      <c r="I258" s="70"/>
      <c r="J258" s="7"/>
      <c r="K258" s="21"/>
      <c r="L258" s="7"/>
      <c r="M258" s="21"/>
      <c r="N258" s="7"/>
      <c r="O258" s="7"/>
      <c r="P258" s="7"/>
      <c r="Q258" s="7"/>
      <c r="R258" s="7"/>
      <c r="S258" s="69"/>
      <c r="T258" s="69"/>
      <c r="U258" s="26"/>
      <c r="X258" s="7"/>
    </row>
    <row r="259" spans="6:24" ht="12.75">
      <c r="F259" s="7"/>
      <c r="G259" s="7"/>
      <c r="H259" s="70"/>
      <c r="I259" s="70"/>
      <c r="J259" s="7"/>
      <c r="K259" s="21"/>
      <c r="L259" s="7"/>
      <c r="M259" s="21"/>
      <c r="N259" s="7"/>
      <c r="O259" s="7"/>
      <c r="P259" s="7"/>
      <c r="Q259" s="7"/>
      <c r="R259" s="7"/>
      <c r="S259" s="69"/>
      <c r="T259" s="69"/>
      <c r="U259" s="26"/>
      <c r="X259" s="7"/>
    </row>
    <row r="260" spans="6:24" ht="12.75">
      <c r="F260" s="7"/>
      <c r="G260" s="7"/>
      <c r="H260" s="70"/>
      <c r="I260" s="70"/>
      <c r="J260" s="7"/>
      <c r="K260" s="21"/>
      <c r="L260" s="7"/>
      <c r="M260" s="21"/>
      <c r="N260" s="7"/>
      <c r="O260" s="7"/>
      <c r="P260" s="7"/>
      <c r="Q260" s="7"/>
      <c r="R260" s="7"/>
      <c r="S260" s="69"/>
      <c r="T260" s="69"/>
      <c r="U260" s="26"/>
      <c r="X260" s="7"/>
    </row>
    <row r="261" spans="6:24" ht="12.75">
      <c r="F261" s="7"/>
      <c r="G261" s="7"/>
      <c r="H261" s="70"/>
      <c r="I261" s="70"/>
      <c r="J261" s="7"/>
      <c r="K261" s="21"/>
      <c r="L261" s="7"/>
      <c r="M261" s="21"/>
      <c r="N261" s="7"/>
      <c r="O261" s="7"/>
      <c r="P261" s="7"/>
      <c r="Q261" s="7"/>
      <c r="R261" s="7"/>
      <c r="S261" s="69"/>
      <c r="T261" s="69"/>
      <c r="U261" s="26"/>
      <c r="X261" s="7"/>
    </row>
    <row r="262" spans="6:24" ht="12.75">
      <c r="F262" s="7"/>
      <c r="G262" s="7"/>
      <c r="H262" s="70"/>
      <c r="I262" s="70"/>
      <c r="J262" s="7"/>
      <c r="K262" s="21"/>
      <c r="L262" s="7"/>
      <c r="M262" s="21"/>
      <c r="N262" s="7"/>
      <c r="O262" s="7"/>
      <c r="P262" s="7"/>
      <c r="Q262" s="7"/>
      <c r="R262" s="7"/>
      <c r="S262" s="69"/>
      <c r="T262" s="69"/>
      <c r="U262" s="26"/>
      <c r="X262" s="7"/>
    </row>
    <row r="263" spans="6:24" ht="12.75">
      <c r="F263" s="7"/>
      <c r="G263" s="7"/>
      <c r="H263" s="70"/>
      <c r="I263" s="70"/>
      <c r="J263" s="7"/>
      <c r="K263" s="21"/>
      <c r="L263" s="7"/>
      <c r="M263" s="21"/>
      <c r="N263" s="7"/>
      <c r="O263" s="7"/>
      <c r="P263" s="7"/>
      <c r="Q263" s="7"/>
      <c r="R263" s="7"/>
      <c r="S263" s="69"/>
      <c r="T263" s="69"/>
      <c r="U263" s="26"/>
      <c r="X263" s="7"/>
    </row>
    <row r="264" spans="6:24" ht="12.75">
      <c r="F264" s="7"/>
      <c r="G264" s="7"/>
      <c r="H264" s="70"/>
      <c r="I264" s="70"/>
      <c r="J264" s="7"/>
      <c r="K264" s="21"/>
      <c r="L264" s="7"/>
      <c r="M264" s="21"/>
      <c r="N264" s="7"/>
      <c r="O264" s="7"/>
      <c r="P264" s="7"/>
      <c r="Q264" s="7"/>
      <c r="R264" s="7"/>
      <c r="S264" s="69"/>
      <c r="T264" s="69"/>
      <c r="U264" s="26"/>
      <c r="X264" s="7"/>
    </row>
    <row r="265" spans="6:24" ht="12.75">
      <c r="F265" s="7"/>
      <c r="G265" s="7"/>
      <c r="H265" s="70"/>
      <c r="I265" s="70"/>
      <c r="J265" s="7"/>
      <c r="K265" s="21"/>
      <c r="L265" s="7"/>
      <c r="M265" s="21"/>
      <c r="N265" s="7"/>
      <c r="O265" s="7"/>
      <c r="P265" s="7"/>
      <c r="Q265" s="7"/>
      <c r="R265" s="7"/>
      <c r="S265" s="69"/>
      <c r="T265" s="69"/>
      <c r="U265" s="26"/>
      <c r="X265" s="7"/>
    </row>
    <row r="266" spans="6:24" ht="12.75">
      <c r="F266" s="7"/>
      <c r="G266" s="7"/>
      <c r="H266" s="70"/>
      <c r="I266" s="70"/>
      <c r="J266" s="7"/>
      <c r="K266" s="21"/>
      <c r="L266" s="7"/>
      <c r="M266" s="21"/>
      <c r="N266" s="7"/>
      <c r="O266" s="7"/>
      <c r="P266" s="7"/>
      <c r="Q266" s="7"/>
      <c r="R266" s="7"/>
      <c r="S266" s="69"/>
      <c r="T266" s="69"/>
      <c r="U266" s="26"/>
      <c r="X266" s="7"/>
    </row>
    <row r="267" spans="6:24" ht="12.75">
      <c r="F267" s="7"/>
      <c r="G267" s="7"/>
      <c r="H267" s="70"/>
      <c r="I267" s="70"/>
      <c r="J267" s="7"/>
      <c r="K267" s="21"/>
      <c r="L267" s="7"/>
      <c r="M267" s="21"/>
      <c r="N267" s="7"/>
      <c r="O267" s="7"/>
      <c r="P267" s="7"/>
      <c r="Q267" s="7"/>
      <c r="R267" s="7"/>
      <c r="S267" s="69"/>
      <c r="T267" s="69"/>
      <c r="U267" s="26"/>
      <c r="X267" s="7"/>
    </row>
    <row r="268" spans="6:24" ht="12.75">
      <c r="F268" s="7"/>
      <c r="G268" s="7"/>
      <c r="H268" s="70"/>
      <c r="I268" s="70"/>
      <c r="J268" s="7"/>
      <c r="K268" s="21"/>
      <c r="L268" s="7"/>
      <c r="M268" s="21"/>
      <c r="N268" s="7"/>
      <c r="O268" s="7"/>
      <c r="P268" s="7"/>
      <c r="Q268" s="7"/>
      <c r="R268" s="7"/>
      <c r="S268" s="69"/>
      <c r="T268" s="69"/>
      <c r="U268" s="26"/>
      <c r="X268" s="7"/>
    </row>
    <row r="269" spans="6:24" ht="12.75">
      <c r="F269" s="7"/>
      <c r="G269" s="7"/>
      <c r="H269" s="70"/>
      <c r="I269" s="70"/>
      <c r="J269" s="7"/>
      <c r="K269" s="21"/>
      <c r="L269" s="7"/>
      <c r="M269" s="21"/>
      <c r="N269" s="7"/>
      <c r="O269" s="7"/>
      <c r="P269" s="7"/>
      <c r="Q269" s="7"/>
      <c r="R269" s="7"/>
      <c r="S269" s="69"/>
      <c r="T269" s="69"/>
      <c r="U269" s="26"/>
      <c r="X269" s="7"/>
    </row>
    <row r="270" spans="6:24" ht="12.75">
      <c r="F270" s="7"/>
      <c r="G270" s="7"/>
      <c r="H270" s="70"/>
      <c r="I270" s="70"/>
      <c r="J270" s="7"/>
      <c r="K270" s="21"/>
      <c r="L270" s="7"/>
      <c r="M270" s="21"/>
      <c r="N270" s="7"/>
      <c r="O270" s="7"/>
      <c r="P270" s="7"/>
      <c r="Q270" s="7"/>
      <c r="R270" s="7"/>
      <c r="S270" s="69"/>
      <c r="T270" s="69"/>
      <c r="U270" s="26"/>
      <c r="X270" s="7"/>
    </row>
    <row r="271" spans="6:24" ht="12.75">
      <c r="F271" s="7"/>
      <c r="G271" s="7"/>
      <c r="H271" s="70"/>
      <c r="I271" s="70"/>
      <c r="J271" s="7"/>
      <c r="K271" s="21"/>
      <c r="L271" s="7"/>
      <c r="M271" s="21"/>
      <c r="N271" s="7"/>
      <c r="O271" s="7"/>
      <c r="P271" s="7"/>
      <c r="Q271" s="7"/>
      <c r="R271" s="7"/>
      <c r="S271" s="69"/>
      <c r="T271" s="69"/>
      <c r="U271" s="26"/>
      <c r="X271" s="7"/>
    </row>
    <row r="272" spans="6:24" ht="12.75">
      <c r="F272" s="7"/>
      <c r="G272" s="7"/>
      <c r="H272" s="70"/>
      <c r="I272" s="70"/>
      <c r="J272" s="7"/>
      <c r="K272" s="21"/>
      <c r="L272" s="7"/>
      <c r="M272" s="21"/>
      <c r="N272" s="7"/>
      <c r="O272" s="7"/>
      <c r="P272" s="7"/>
      <c r="Q272" s="7"/>
      <c r="R272" s="7"/>
      <c r="S272" s="69"/>
      <c r="T272" s="69"/>
      <c r="U272" s="26"/>
      <c r="X272" s="7"/>
    </row>
    <row r="273" spans="6:24" ht="12.75">
      <c r="F273" s="7"/>
      <c r="G273" s="7"/>
      <c r="H273" s="70"/>
      <c r="I273" s="70"/>
      <c r="J273" s="7"/>
      <c r="K273" s="21"/>
      <c r="L273" s="7"/>
      <c r="M273" s="21"/>
      <c r="N273" s="7"/>
      <c r="O273" s="7"/>
      <c r="P273" s="7"/>
      <c r="Q273" s="7"/>
      <c r="R273" s="7"/>
      <c r="S273" s="69"/>
      <c r="T273" s="69"/>
      <c r="U273" s="26"/>
      <c r="X273" s="7"/>
    </row>
    <row r="274" spans="6:24" ht="12.75">
      <c r="F274" s="7"/>
      <c r="G274" s="7"/>
      <c r="H274" s="70"/>
      <c r="I274" s="70"/>
      <c r="J274" s="7"/>
      <c r="K274" s="21"/>
      <c r="L274" s="7"/>
      <c r="M274" s="21"/>
      <c r="N274" s="7"/>
      <c r="O274" s="7"/>
      <c r="P274" s="7"/>
      <c r="Q274" s="7"/>
      <c r="R274" s="7"/>
      <c r="S274" s="69"/>
      <c r="T274" s="69"/>
      <c r="U274" s="26"/>
      <c r="X274" s="7"/>
    </row>
    <row r="275" spans="6:24" ht="12.75">
      <c r="F275" s="7"/>
      <c r="G275" s="7"/>
      <c r="H275" s="70"/>
      <c r="I275" s="70"/>
      <c r="J275" s="7"/>
      <c r="K275" s="21"/>
      <c r="L275" s="7"/>
      <c r="M275" s="21"/>
      <c r="N275" s="7"/>
      <c r="O275" s="7"/>
      <c r="P275" s="7"/>
      <c r="Q275" s="7"/>
      <c r="R275" s="7"/>
      <c r="S275" s="69"/>
      <c r="T275" s="69"/>
      <c r="U275" s="26"/>
      <c r="X275" s="7"/>
    </row>
    <row r="276" spans="6:24" ht="12.75">
      <c r="F276" s="7"/>
      <c r="G276" s="7"/>
      <c r="H276" s="70"/>
      <c r="I276" s="70"/>
      <c r="J276" s="7"/>
      <c r="K276" s="21"/>
      <c r="L276" s="7"/>
      <c r="M276" s="21"/>
      <c r="N276" s="7"/>
      <c r="O276" s="7"/>
      <c r="P276" s="7"/>
      <c r="Q276" s="7"/>
      <c r="R276" s="7"/>
      <c r="S276" s="69"/>
      <c r="T276" s="69"/>
      <c r="U276" s="26"/>
      <c r="X276" s="7"/>
    </row>
    <row r="277" spans="6:24" ht="12.75">
      <c r="F277" s="7"/>
      <c r="G277" s="7"/>
      <c r="H277" s="70"/>
      <c r="I277" s="70"/>
      <c r="J277" s="7"/>
      <c r="K277" s="21"/>
      <c r="L277" s="7"/>
      <c r="M277" s="21"/>
      <c r="N277" s="7"/>
      <c r="O277" s="7"/>
      <c r="P277" s="7"/>
      <c r="Q277" s="7"/>
      <c r="R277" s="7"/>
      <c r="S277" s="69"/>
      <c r="T277" s="69"/>
      <c r="U277" s="26"/>
      <c r="X277" s="7"/>
    </row>
    <row r="278" spans="6:24" ht="12.75">
      <c r="F278" s="7"/>
      <c r="G278" s="7"/>
      <c r="H278" s="70"/>
      <c r="I278" s="70"/>
      <c r="J278" s="7"/>
      <c r="K278" s="21"/>
      <c r="L278" s="7"/>
      <c r="M278" s="21"/>
      <c r="N278" s="7"/>
      <c r="O278" s="7"/>
      <c r="P278" s="7"/>
      <c r="Q278" s="7"/>
      <c r="R278" s="7"/>
      <c r="S278" s="69"/>
      <c r="T278" s="69"/>
      <c r="U278" s="26"/>
      <c r="X278" s="7"/>
    </row>
    <row r="279" spans="6:24" ht="12.75">
      <c r="F279" s="7"/>
      <c r="G279" s="7"/>
      <c r="H279" s="70"/>
      <c r="I279" s="70"/>
      <c r="J279" s="7"/>
      <c r="K279" s="21"/>
      <c r="L279" s="7"/>
      <c r="M279" s="21"/>
      <c r="N279" s="7"/>
      <c r="O279" s="7"/>
      <c r="P279" s="7"/>
      <c r="Q279" s="7"/>
      <c r="R279" s="7"/>
      <c r="S279" s="69"/>
      <c r="T279" s="69"/>
      <c r="U279" s="26"/>
      <c r="X279" s="7"/>
    </row>
    <row r="280" spans="6:24" ht="12.75">
      <c r="F280" s="7"/>
      <c r="G280" s="7"/>
      <c r="H280" s="70"/>
      <c r="I280" s="70"/>
      <c r="J280" s="7"/>
      <c r="K280" s="21"/>
      <c r="L280" s="7"/>
      <c r="M280" s="21"/>
      <c r="N280" s="7"/>
      <c r="O280" s="7"/>
      <c r="P280" s="7"/>
      <c r="Q280" s="7"/>
      <c r="R280" s="7"/>
      <c r="S280" s="69"/>
      <c r="T280" s="69"/>
      <c r="U280" s="26"/>
      <c r="X280" s="7"/>
    </row>
    <row r="281" spans="6:24" ht="12.75">
      <c r="F281" s="7"/>
      <c r="G281" s="7"/>
      <c r="H281" s="70"/>
      <c r="I281" s="70"/>
      <c r="J281" s="7"/>
      <c r="K281" s="21"/>
      <c r="L281" s="7"/>
      <c r="M281" s="21"/>
      <c r="N281" s="7"/>
      <c r="O281" s="7"/>
      <c r="P281" s="7"/>
      <c r="Q281" s="7"/>
      <c r="R281" s="7"/>
      <c r="S281" s="69"/>
      <c r="T281" s="69"/>
      <c r="U281" s="26"/>
      <c r="X281" s="7"/>
    </row>
    <row r="282" spans="6:24" ht="12.75">
      <c r="F282" s="7"/>
      <c r="G282" s="7"/>
      <c r="H282" s="70"/>
      <c r="I282" s="70"/>
      <c r="J282" s="7"/>
      <c r="K282" s="21"/>
      <c r="L282" s="7"/>
      <c r="M282" s="21"/>
      <c r="N282" s="7"/>
      <c r="O282" s="7"/>
      <c r="P282" s="7"/>
      <c r="Q282" s="7"/>
      <c r="R282" s="7"/>
      <c r="S282" s="69"/>
      <c r="T282" s="69"/>
      <c r="U282" s="26"/>
      <c r="X282" s="7"/>
    </row>
    <row r="283" spans="6:24" ht="12.75">
      <c r="F283" s="7"/>
      <c r="G283" s="7"/>
      <c r="H283" s="70"/>
      <c r="I283" s="70"/>
      <c r="J283" s="7"/>
      <c r="K283" s="21"/>
      <c r="L283" s="7"/>
      <c r="M283" s="21"/>
      <c r="N283" s="7"/>
      <c r="O283" s="7"/>
      <c r="P283" s="7"/>
      <c r="Q283" s="7"/>
      <c r="R283" s="7"/>
      <c r="S283" s="69"/>
      <c r="T283" s="69"/>
      <c r="U283" s="26"/>
      <c r="X283" s="7"/>
    </row>
    <row r="284" spans="6:24" ht="12.75">
      <c r="F284" s="7"/>
      <c r="G284" s="7"/>
      <c r="H284" s="70"/>
      <c r="I284" s="70"/>
      <c r="J284" s="7"/>
      <c r="K284" s="21"/>
      <c r="L284" s="7"/>
      <c r="M284" s="21"/>
      <c r="N284" s="7"/>
      <c r="O284" s="7"/>
      <c r="P284" s="7"/>
      <c r="Q284" s="7"/>
      <c r="R284" s="7"/>
      <c r="S284" s="69"/>
      <c r="T284" s="69"/>
      <c r="U284" s="26"/>
      <c r="X284" s="7"/>
    </row>
    <row r="285" spans="6:24" ht="12.75"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X285" s="7"/>
    </row>
  </sheetData>
  <conditionalFormatting sqref="S152:S181 S115:S144 S79:S108">
    <cfRule type="cellIs" priority="1" dxfId="2" operator="greaterThan" stopIfTrue="1">
      <formula>1.25</formula>
    </cfRule>
    <cfRule type="cellIs" priority="2" dxfId="0" operator="greaterThan" stopIfTrue="1">
      <formula>1</formula>
    </cfRule>
    <cfRule type="cellIs" priority="3" dxfId="1" operator="greaterThan" stopIfTrue="1">
      <formula>0.75</formula>
    </cfRule>
  </conditionalFormatting>
  <printOptions/>
  <pageMargins left="0.24" right="0.75" top="0.36" bottom="0.5" header="0.34" footer="0.5"/>
  <pageSetup fitToHeight="4" horizontalDpi="600" verticalDpi="600" orientation="landscape" paperSize="9" scale="76" r:id="rId2"/>
  <rowBreaks count="3" manualBreakCount="3">
    <brk id="35" max="20" man="1"/>
    <brk id="73" max="20" man="1"/>
    <brk id="110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K1">
      <selection activeCell="W18" sqref="W18"/>
    </sheetView>
  </sheetViews>
  <sheetFormatPr defaultColWidth="11.421875" defaultRowHeight="12.75"/>
  <cols>
    <col min="1" max="1" width="8.00390625" style="0" customWidth="1"/>
    <col min="2" max="2" width="9.28125" style="0" customWidth="1"/>
    <col min="3" max="3" width="7.421875" style="0" customWidth="1"/>
    <col min="4" max="4" width="3.57421875" style="0" customWidth="1"/>
    <col min="5" max="5" width="3.7109375" style="0" customWidth="1"/>
    <col min="6" max="6" width="4.0039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5.57421875" style="0" customWidth="1"/>
    <col min="13" max="13" width="3.7109375" style="0" customWidth="1"/>
    <col min="14" max="14" width="12.8515625" style="0" customWidth="1"/>
    <col min="16" max="16" width="3.8515625" style="0" customWidth="1"/>
    <col min="17" max="18" width="3.7109375" style="0" customWidth="1"/>
    <col min="22" max="22" width="3.140625" style="0" customWidth="1"/>
  </cols>
  <sheetData>
    <row r="1" spans="1:24" ht="12.75">
      <c r="A1" s="1" t="s">
        <v>83</v>
      </c>
      <c r="B1" s="2" t="s">
        <v>77</v>
      </c>
      <c r="C1" s="1" t="s">
        <v>79</v>
      </c>
      <c r="D1" s="3"/>
      <c r="F1" s="3"/>
      <c r="G1" s="1" t="s">
        <v>76</v>
      </c>
      <c r="H1" s="1" t="s">
        <v>83</v>
      </c>
      <c r="I1" s="3"/>
      <c r="R1" s="3"/>
      <c r="S1" t="s">
        <v>169</v>
      </c>
      <c r="T1">
        <v>162</v>
      </c>
      <c r="W1">
        <v>160</v>
      </c>
      <c r="X1" t="s">
        <v>283</v>
      </c>
    </row>
    <row r="2" spans="1:24" ht="12.75">
      <c r="A2" s="4">
        <v>1</v>
      </c>
      <c r="B2" s="5" t="s">
        <v>0</v>
      </c>
      <c r="C2" t="s">
        <v>1</v>
      </c>
      <c r="D2" s="3"/>
      <c r="E2" s="6"/>
      <c r="F2" s="3"/>
      <c r="G2" t="s">
        <v>73</v>
      </c>
      <c r="H2" s="4">
        <v>1</v>
      </c>
      <c r="I2" s="3"/>
      <c r="R2" s="3"/>
      <c r="S2" t="s">
        <v>170</v>
      </c>
      <c r="T2">
        <v>163</v>
      </c>
      <c r="W2">
        <v>162</v>
      </c>
      <c r="X2" t="s">
        <v>169</v>
      </c>
    </row>
    <row r="3" spans="1:24" ht="12.75">
      <c r="A3" s="4">
        <v>2</v>
      </c>
      <c r="B3" s="5" t="s">
        <v>58</v>
      </c>
      <c r="C3" t="s">
        <v>57</v>
      </c>
      <c r="D3" s="3"/>
      <c r="E3" s="6"/>
      <c r="F3" s="3"/>
      <c r="G3" t="s">
        <v>74</v>
      </c>
      <c r="H3" s="4">
        <v>1</v>
      </c>
      <c r="I3" s="3"/>
      <c r="R3" s="3"/>
      <c r="S3" t="s">
        <v>167</v>
      </c>
      <c r="T3">
        <v>164</v>
      </c>
      <c r="W3">
        <v>163</v>
      </c>
      <c r="X3" t="s">
        <v>170</v>
      </c>
    </row>
    <row r="4" spans="1:24" ht="12.75">
      <c r="A4" s="4">
        <v>3</v>
      </c>
      <c r="B4" s="5" t="s">
        <v>3</v>
      </c>
      <c r="C4" t="s">
        <v>4</v>
      </c>
      <c r="D4" s="3"/>
      <c r="E4" s="6"/>
      <c r="F4" s="3"/>
      <c r="G4" t="s">
        <v>65</v>
      </c>
      <c r="H4" s="4">
        <v>0</v>
      </c>
      <c r="I4" s="3"/>
      <c r="K4" s="3"/>
      <c r="L4" s="3"/>
      <c r="M4" s="3"/>
      <c r="N4" s="1" t="s">
        <v>79</v>
      </c>
      <c r="O4" s="1" t="s">
        <v>77</v>
      </c>
      <c r="P4" s="3"/>
      <c r="R4" s="3"/>
      <c r="S4" t="s">
        <v>171</v>
      </c>
      <c r="T4">
        <v>168</v>
      </c>
      <c r="W4">
        <v>164</v>
      </c>
      <c r="X4" t="s">
        <v>167</v>
      </c>
    </row>
    <row r="5" spans="1:24" ht="12.75">
      <c r="A5" s="4">
        <v>4</v>
      </c>
      <c r="B5" s="5" t="s">
        <v>6</v>
      </c>
      <c r="C5" t="s">
        <v>7</v>
      </c>
      <c r="D5" s="3"/>
      <c r="E5" s="6"/>
      <c r="F5" s="3"/>
      <c r="G5" t="s">
        <v>66</v>
      </c>
      <c r="H5" s="4">
        <v>0</v>
      </c>
      <c r="I5" s="3"/>
      <c r="K5" s="3"/>
      <c r="L5">
        <v>-5</v>
      </c>
      <c r="M5" s="3"/>
      <c r="N5">
        <v>-48</v>
      </c>
      <c r="O5">
        <v>-30</v>
      </c>
      <c r="P5" s="3"/>
      <c r="R5" s="3"/>
      <c r="S5" t="s">
        <v>166</v>
      </c>
      <c r="T5">
        <v>166</v>
      </c>
      <c r="W5">
        <v>166</v>
      </c>
      <c r="X5" t="s">
        <v>166</v>
      </c>
    </row>
    <row r="6" spans="1:24" ht="12.75">
      <c r="A6" s="4">
        <v>5</v>
      </c>
      <c r="B6" s="5" t="s">
        <v>59</v>
      </c>
      <c r="C6" t="s">
        <v>53</v>
      </c>
      <c r="D6" s="3"/>
      <c r="E6" s="6"/>
      <c r="F6" s="3"/>
      <c r="G6" t="s">
        <v>67</v>
      </c>
      <c r="H6" s="4">
        <v>0</v>
      </c>
      <c r="I6" s="3"/>
      <c r="K6" s="3"/>
      <c r="L6">
        <v>-4</v>
      </c>
      <c r="M6" s="3"/>
      <c r="N6">
        <v>-48</v>
      </c>
      <c r="O6">
        <v>-30</v>
      </c>
      <c r="P6" s="3"/>
      <c r="R6" s="3"/>
      <c r="S6" t="s">
        <v>168</v>
      </c>
      <c r="T6">
        <v>169</v>
      </c>
      <c r="W6">
        <v>168</v>
      </c>
      <c r="X6" t="s">
        <v>171</v>
      </c>
    </row>
    <row r="7" spans="1:24" ht="12.75">
      <c r="A7" s="4">
        <v>6</v>
      </c>
      <c r="B7" s="5" t="s">
        <v>9</v>
      </c>
      <c r="C7" t="s">
        <v>10</v>
      </c>
      <c r="D7" s="3"/>
      <c r="E7" s="6"/>
      <c r="F7" s="3"/>
      <c r="G7" t="s">
        <v>71</v>
      </c>
      <c r="H7" s="4">
        <v>1</v>
      </c>
      <c r="I7" s="3"/>
      <c r="K7" s="3"/>
      <c r="L7">
        <v>-3</v>
      </c>
      <c r="M7" s="3"/>
      <c r="N7">
        <v>-27</v>
      </c>
      <c r="O7">
        <v>-30</v>
      </c>
      <c r="P7" s="3"/>
      <c r="R7" s="3"/>
      <c r="S7" t="s">
        <v>283</v>
      </c>
      <c r="T7">
        <v>160</v>
      </c>
      <c r="W7">
        <v>169</v>
      </c>
      <c r="X7" t="s">
        <v>168</v>
      </c>
    </row>
    <row r="8" spans="1:24" ht="12.75">
      <c r="A8" s="4">
        <v>7</v>
      </c>
      <c r="B8" s="5" t="s">
        <v>12</v>
      </c>
      <c r="C8" t="s">
        <v>13</v>
      </c>
      <c r="D8" s="3"/>
      <c r="E8" s="6"/>
      <c r="F8" s="3"/>
      <c r="G8" t="s">
        <v>72</v>
      </c>
      <c r="H8" s="4">
        <v>1</v>
      </c>
      <c r="I8" s="3"/>
      <c r="K8" s="3"/>
      <c r="L8">
        <v>-2</v>
      </c>
      <c r="M8" s="3"/>
      <c r="N8">
        <v>-9</v>
      </c>
      <c r="O8">
        <v>0</v>
      </c>
      <c r="P8" s="3"/>
      <c r="R8" s="3"/>
      <c r="S8" t="s">
        <v>49</v>
      </c>
      <c r="T8">
        <v>183</v>
      </c>
      <c r="W8">
        <v>180</v>
      </c>
      <c r="X8" t="s">
        <v>285</v>
      </c>
    </row>
    <row r="9" spans="1:24" ht="12.75">
      <c r="A9" s="4">
        <v>8</v>
      </c>
      <c r="B9" s="5" t="s">
        <v>60</v>
      </c>
      <c r="C9" t="s">
        <v>54</v>
      </c>
      <c r="D9" s="3"/>
      <c r="E9" s="6"/>
      <c r="F9" s="3"/>
      <c r="G9" t="s">
        <v>68</v>
      </c>
      <c r="H9" s="4">
        <v>0</v>
      </c>
      <c r="I9" s="3"/>
      <c r="K9" s="3"/>
      <c r="L9">
        <v>-1</v>
      </c>
      <c r="M9" s="3"/>
      <c r="N9">
        <v>6</v>
      </c>
      <c r="O9">
        <v>9</v>
      </c>
      <c r="P9" s="3"/>
      <c r="R9" s="3"/>
      <c r="S9" t="s">
        <v>284</v>
      </c>
      <c r="T9">
        <v>181</v>
      </c>
      <c r="W9">
        <v>181</v>
      </c>
      <c r="X9" t="s">
        <v>284</v>
      </c>
    </row>
    <row r="10" spans="1:24" ht="12.75">
      <c r="A10" s="4">
        <v>9</v>
      </c>
      <c r="B10" s="5" t="s">
        <v>15</v>
      </c>
      <c r="C10" t="s">
        <v>14</v>
      </c>
      <c r="D10" s="3"/>
      <c r="E10" s="6"/>
      <c r="F10" s="3"/>
      <c r="G10" t="s">
        <v>69</v>
      </c>
      <c r="H10" s="4">
        <v>1</v>
      </c>
      <c r="I10" s="3"/>
      <c r="K10" s="3"/>
      <c r="L10">
        <v>0</v>
      </c>
      <c r="M10" s="3"/>
      <c r="N10">
        <v>10</v>
      </c>
      <c r="O10">
        <v>10</v>
      </c>
      <c r="P10" s="3"/>
      <c r="R10" s="3"/>
      <c r="S10" t="s">
        <v>285</v>
      </c>
      <c r="T10">
        <v>180</v>
      </c>
      <c r="W10">
        <v>183</v>
      </c>
      <c r="X10" t="s">
        <v>49</v>
      </c>
    </row>
    <row r="11" spans="1:24" ht="12.75">
      <c r="A11" s="4">
        <v>10</v>
      </c>
      <c r="B11" s="5" t="s">
        <v>16</v>
      </c>
      <c r="C11" t="s">
        <v>11</v>
      </c>
      <c r="D11" s="3"/>
      <c r="E11" s="6"/>
      <c r="F11" s="3"/>
      <c r="G11" t="s">
        <v>70</v>
      </c>
      <c r="H11" s="4">
        <v>1</v>
      </c>
      <c r="I11" s="3"/>
      <c r="K11" s="3"/>
      <c r="L11">
        <v>1</v>
      </c>
      <c r="M11" s="3"/>
      <c r="N11">
        <v>6</v>
      </c>
      <c r="O11">
        <v>9</v>
      </c>
      <c r="P11" s="3"/>
      <c r="R11" s="3"/>
      <c r="S11" t="s">
        <v>286</v>
      </c>
      <c r="T11">
        <v>185</v>
      </c>
      <c r="W11">
        <v>185</v>
      </c>
      <c r="X11" t="s">
        <v>286</v>
      </c>
    </row>
    <row r="12" spans="1:18" ht="12.75">
      <c r="A12" s="4">
        <v>11</v>
      </c>
      <c r="B12" s="5" t="s">
        <v>61</v>
      </c>
      <c r="C12" t="s">
        <v>55</v>
      </c>
      <c r="D12" s="3"/>
      <c r="E12" s="6"/>
      <c r="F12" s="3"/>
      <c r="G12" t="s">
        <v>63</v>
      </c>
      <c r="H12" s="4">
        <v>0</v>
      </c>
      <c r="I12" s="3"/>
      <c r="K12" s="3"/>
      <c r="L12">
        <v>2</v>
      </c>
      <c r="M12" s="3"/>
      <c r="N12">
        <v>-9</v>
      </c>
      <c r="O12">
        <v>0</v>
      </c>
      <c r="P12" s="3"/>
      <c r="R12" s="3"/>
    </row>
    <row r="13" spans="1:18" ht="12.75">
      <c r="A13" s="4">
        <v>12</v>
      </c>
      <c r="B13" s="5" t="s">
        <v>17</v>
      </c>
      <c r="C13" t="s">
        <v>8</v>
      </c>
      <c r="D13" s="3"/>
      <c r="E13" s="6"/>
      <c r="F13" s="3"/>
      <c r="G13" t="s">
        <v>75</v>
      </c>
      <c r="H13" s="4">
        <v>0</v>
      </c>
      <c r="I13" s="3"/>
      <c r="K13" s="3"/>
      <c r="L13">
        <v>3</v>
      </c>
      <c r="M13" s="3"/>
      <c r="N13">
        <v>-27</v>
      </c>
      <c r="O13">
        <v>-13</v>
      </c>
      <c r="P13" s="3"/>
      <c r="R13" s="3"/>
    </row>
    <row r="14" spans="1:18" ht="12.75">
      <c r="A14" s="4">
        <v>13</v>
      </c>
      <c r="B14" s="5" t="s">
        <v>18</v>
      </c>
      <c r="C14" t="s">
        <v>5</v>
      </c>
      <c r="D14" s="3"/>
      <c r="E14" s="6"/>
      <c r="F14" s="3"/>
      <c r="G14" t="s">
        <v>78</v>
      </c>
      <c r="H14" s="4">
        <v>1</v>
      </c>
      <c r="I14" s="3"/>
      <c r="K14" s="3"/>
      <c r="L14">
        <v>4</v>
      </c>
      <c r="M14" s="3"/>
      <c r="N14">
        <v>-48</v>
      </c>
      <c r="O14">
        <v>-30</v>
      </c>
      <c r="P14" s="3"/>
      <c r="R14" s="3"/>
    </row>
    <row r="15" spans="1:18" ht="12.75">
      <c r="A15" s="4">
        <v>14</v>
      </c>
      <c r="B15" s="5" t="s">
        <v>62</v>
      </c>
      <c r="C15" t="s">
        <v>56</v>
      </c>
      <c r="D15" s="3"/>
      <c r="E15" s="6"/>
      <c r="F15" s="3"/>
      <c r="G15" t="s">
        <v>29</v>
      </c>
      <c r="H15" s="4">
        <v>0</v>
      </c>
      <c r="I15" s="3"/>
      <c r="K15" s="3"/>
      <c r="L15">
        <v>5</v>
      </c>
      <c r="M15" s="3"/>
      <c r="N15">
        <v>-48</v>
      </c>
      <c r="O15">
        <v>-30</v>
      </c>
      <c r="P15" s="3"/>
      <c r="R15" s="3"/>
    </row>
    <row r="16" spans="1:18" ht="12.75">
      <c r="A16" s="4">
        <v>15</v>
      </c>
      <c r="B16" s="5" t="s">
        <v>19</v>
      </c>
      <c r="C16" t="s">
        <v>2</v>
      </c>
      <c r="D16" s="3"/>
      <c r="E16" s="6"/>
      <c r="F16" s="3"/>
      <c r="G16" t="s">
        <v>35</v>
      </c>
      <c r="H16" s="4">
        <v>1</v>
      </c>
      <c r="I16" s="3"/>
      <c r="K16" s="3"/>
      <c r="L16" s="3"/>
      <c r="M16" s="3"/>
      <c r="N16" s="3"/>
      <c r="O16" s="3"/>
      <c r="P16" s="3"/>
      <c r="R16" s="3"/>
    </row>
    <row r="17" spans="1:18" ht="12.75">
      <c r="A17" s="4">
        <v>16</v>
      </c>
      <c r="B17" s="5" t="s">
        <v>20</v>
      </c>
      <c r="C17" t="s">
        <v>20</v>
      </c>
      <c r="D17" s="3"/>
      <c r="F17" s="3"/>
      <c r="G17" t="s">
        <v>36</v>
      </c>
      <c r="H17" s="4">
        <v>1</v>
      </c>
      <c r="I17" s="3"/>
      <c r="R17" s="3"/>
    </row>
    <row r="18" spans="1:18" ht="12.75">
      <c r="A18" s="3"/>
      <c r="B18" s="3"/>
      <c r="C18" s="3"/>
      <c r="D18" s="3"/>
      <c r="F18" s="3"/>
      <c r="G18" t="s">
        <v>34</v>
      </c>
      <c r="H18" s="4">
        <v>2</v>
      </c>
      <c r="I18" s="3"/>
      <c r="R18" s="3"/>
    </row>
    <row r="19" spans="6:18" ht="12.75">
      <c r="F19" s="3"/>
      <c r="G19" t="s">
        <v>31</v>
      </c>
      <c r="H19" s="4">
        <v>1</v>
      </c>
      <c r="I19" s="3"/>
      <c r="R19" s="3"/>
    </row>
    <row r="20" spans="6:18" ht="12.75">
      <c r="F20" s="3"/>
      <c r="G20" t="s">
        <v>32</v>
      </c>
      <c r="H20" s="4">
        <v>1</v>
      </c>
      <c r="I20" s="3"/>
      <c r="R20" s="3"/>
    </row>
    <row r="21" spans="6:18" ht="12.75">
      <c r="F21" s="3"/>
      <c r="G21" t="s">
        <v>28</v>
      </c>
      <c r="H21" s="4">
        <v>0</v>
      </c>
      <c r="I21" s="3"/>
      <c r="R21" s="3"/>
    </row>
    <row r="22" spans="2:18" ht="12.75">
      <c r="B22" s="44"/>
      <c r="F22" s="3"/>
      <c r="G22" t="s">
        <v>33</v>
      </c>
      <c r="H22" s="4">
        <v>1</v>
      </c>
      <c r="I22" s="3"/>
      <c r="R22" s="3"/>
    </row>
    <row r="23" spans="6:18" ht="12.75">
      <c r="F23" s="3"/>
      <c r="G23" t="s">
        <v>40</v>
      </c>
      <c r="H23" s="4">
        <v>2</v>
      </c>
      <c r="I23" s="3"/>
      <c r="R23" s="3"/>
    </row>
    <row r="24" spans="6:18" ht="12.75">
      <c r="F24" s="3"/>
      <c r="G24" t="s">
        <v>37</v>
      </c>
      <c r="H24" s="4">
        <v>1</v>
      </c>
      <c r="I24" s="3"/>
      <c r="R24" s="3"/>
    </row>
    <row r="25" spans="6:18" ht="12.75">
      <c r="F25" s="3"/>
      <c r="G25" t="s">
        <v>39</v>
      </c>
      <c r="H25" s="4">
        <v>1</v>
      </c>
      <c r="I25" s="3"/>
      <c r="R25" s="3"/>
    </row>
    <row r="26" spans="6:18" ht="12.75">
      <c r="F26" s="3"/>
      <c r="G26" t="s">
        <v>38</v>
      </c>
      <c r="H26" s="4">
        <v>1</v>
      </c>
      <c r="I26" s="3"/>
      <c r="R26" s="3"/>
    </row>
    <row r="27" spans="6:18" ht="12.75">
      <c r="F27" s="3"/>
      <c r="G27" t="s">
        <v>30</v>
      </c>
      <c r="H27" s="4">
        <v>0</v>
      </c>
      <c r="I27" s="3"/>
      <c r="R27" s="3"/>
    </row>
    <row r="28" spans="6:18" ht="12.75">
      <c r="F28" s="3"/>
      <c r="G28" t="s">
        <v>64</v>
      </c>
      <c r="H28" s="4">
        <v>0</v>
      </c>
      <c r="I28" s="3"/>
      <c r="R28" s="3"/>
    </row>
    <row r="29" spans="6:18" ht="12.75">
      <c r="F29" s="3"/>
      <c r="G29" s="3"/>
      <c r="H29" s="3"/>
      <c r="I29" s="3"/>
      <c r="R29" s="3"/>
    </row>
    <row r="30" ht="12.75">
      <c r="R30" s="3"/>
    </row>
    <row r="31" ht="12.75">
      <c r="R31" s="3"/>
    </row>
    <row r="32" ht="12.75">
      <c r="R32" s="3"/>
    </row>
    <row r="33" spans="1:18" ht="12.75">
      <c r="A33" s="3"/>
      <c r="B33" s="3"/>
      <c r="R33" s="3"/>
    </row>
    <row r="34" spans="1:18" ht="12.75">
      <c r="A34">
        <v>60</v>
      </c>
      <c r="B34" s="3"/>
      <c r="R34" s="3"/>
    </row>
    <row r="35" spans="1:18" ht="12.75">
      <c r="A35" s="3"/>
      <c r="B35" s="3"/>
      <c r="C35" s="3"/>
      <c r="D35" s="3"/>
      <c r="R35" s="3"/>
    </row>
    <row r="36" spans="3:4" ht="12.75">
      <c r="C36" s="3"/>
      <c r="D36" s="3"/>
    </row>
    <row r="37" spans="3:4" ht="12.75">
      <c r="C37" s="3"/>
      <c r="D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G10" sqref="G10"/>
    </sheetView>
  </sheetViews>
  <sheetFormatPr defaultColWidth="11.421875" defaultRowHeight="12.75"/>
  <cols>
    <col min="8" max="8" width="4.8515625" style="0" customWidth="1"/>
    <col min="9" max="9" width="14.7109375" style="0" customWidth="1"/>
  </cols>
  <sheetData>
    <row r="1" spans="1:9" ht="18">
      <c r="A1" s="88" t="s">
        <v>213</v>
      </c>
      <c r="B1" s="88"/>
      <c r="C1" s="88"/>
      <c r="D1" s="89"/>
      <c r="E1" s="89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214</v>
      </c>
      <c r="B3" s="90"/>
      <c r="C3" s="90"/>
      <c r="D3" s="90"/>
      <c r="E3" s="90"/>
      <c r="F3" s="90"/>
      <c r="G3" s="90"/>
      <c r="H3" s="90"/>
      <c r="I3" s="90"/>
    </row>
    <row r="4" spans="1:9" ht="13.5" thickBot="1">
      <c r="A4" s="90"/>
      <c r="B4" s="90"/>
      <c r="C4" s="90"/>
      <c r="D4" s="90"/>
      <c r="E4" s="90"/>
      <c r="F4" s="90"/>
      <c r="G4" s="90"/>
      <c r="H4" s="90"/>
      <c r="I4" s="90"/>
    </row>
    <row r="5" spans="1:14" ht="26.25">
      <c r="A5" s="134"/>
      <c r="B5" s="134"/>
      <c r="C5" s="136">
        <f>+Over!K3</f>
        <v>39119</v>
      </c>
      <c r="D5" s="137"/>
      <c r="E5" s="137"/>
      <c r="F5" s="137"/>
      <c r="G5" s="138"/>
      <c r="H5" s="91"/>
      <c r="I5" s="91"/>
      <c r="J5" s="59" t="s">
        <v>215</v>
      </c>
      <c r="K5" s="3"/>
      <c r="L5" s="3"/>
      <c r="M5" s="3"/>
      <c r="N5" s="3"/>
    </row>
    <row r="6" spans="1:14" ht="21" thickBot="1">
      <c r="A6" s="135"/>
      <c r="B6" s="135"/>
      <c r="C6" s="139"/>
      <c r="D6" s="140"/>
      <c r="E6" s="140"/>
      <c r="F6" s="140"/>
      <c r="G6" s="141"/>
      <c r="H6" s="91"/>
      <c r="I6" s="91"/>
      <c r="J6" s="3"/>
      <c r="K6" s="3"/>
      <c r="L6" s="3"/>
      <c r="M6" s="3"/>
      <c r="N6" s="3"/>
    </row>
    <row r="7" spans="1:14" ht="13.5" thickBot="1">
      <c r="A7" s="92"/>
      <c r="B7" s="93"/>
      <c r="C7" s="94" t="s">
        <v>88</v>
      </c>
      <c r="D7" s="142" t="s">
        <v>216</v>
      </c>
      <c r="E7" s="143"/>
      <c r="F7" s="95" t="s">
        <v>217</v>
      </c>
      <c r="G7" s="96"/>
      <c r="H7" s="97"/>
      <c r="I7" s="97"/>
      <c r="J7" s="1" t="s">
        <v>21</v>
      </c>
      <c r="K7" s="1" t="s">
        <v>21</v>
      </c>
      <c r="L7" s="1" t="s">
        <v>27</v>
      </c>
      <c r="M7" s="1" t="s">
        <v>27</v>
      </c>
      <c r="N7" s="3"/>
    </row>
    <row r="8" spans="1:14" ht="12.75">
      <c r="A8" s="98"/>
      <c r="B8" s="99" t="s">
        <v>95</v>
      </c>
      <c r="C8" s="100" t="s">
        <v>218</v>
      </c>
      <c r="D8" s="101" t="s">
        <v>219</v>
      </c>
      <c r="E8" s="102" t="s">
        <v>220</v>
      </c>
      <c r="F8" s="101" t="s">
        <v>219</v>
      </c>
      <c r="G8" s="103" t="s">
        <v>220</v>
      </c>
      <c r="H8" s="104"/>
      <c r="I8" s="97" t="s">
        <v>88</v>
      </c>
      <c r="J8" s="97" t="s">
        <v>219</v>
      </c>
      <c r="K8" s="97" t="s">
        <v>220</v>
      </c>
      <c r="L8" s="1" t="s">
        <v>219</v>
      </c>
      <c r="M8" s="1" t="s">
        <v>220</v>
      </c>
      <c r="N8" s="3"/>
    </row>
    <row r="9" spans="1:14" ht="13.5" thickBot="1">
      <c r="A9" s="105" t="s">
        <v>221</v>
      </c>
      <c r="B9" s="106" t="s">
        <v>96</v>
      </c>
      <c r="C9" s="107" t="s">
        <v>222</v>
      </c>
      <c r="D9" s="108" t="s">
        <v>223</v>
      </c>
      <c r="E9" s="109" t="s">
        <v>223</v>
      </c>
      <c r="F9" s="108" t="s">
        <v>224</v>
      </c>
      <c r="G9" s="110" t="s">
        <v>81</v>
      </c>
      <c r="H9" s="104"/>
      <c r="I9" s="104" t="s">
        <v>81</v>
      </c>
      <c r="J9" s="97" t="s">
        <v>81</v>
      </c>
      <c r="K9" s="97" t="s">
        <v>81</v>
      </c>
      <c r="L9" s="1" t="s">
        <v>81</v>
      </c>
      <c r="M9" s="1" t="s">
        <v>81</v>
      </c>
      <c r="N9" s="3"/>
    </row>
    <row r="10" spans="1:14" ht="15.75" thickBot="1">
      <c r="A10" s="111" t="str">
        <f>+Nr1!G7</f>
        <v>RO</v>
      </c>
      <c r="B10" s="112">
        <f>+Nr1!$C$10</f>
        <v>30</v>
      </c>
      <c r="C10" s="129">
        <f>+Nr1!$C$25</f>
        <v>3.3333333333333335</v>
      </c>
      <c r="D10" s="113">
        <f>+Nr1!$D$25</f>
        <v>26.666666666666668</v>
      </c>
      <c r="E10" s="113">
        <f>+Nr1!$D$24</f>
        <v>-13.333333333333286</v>
      </c>
      <c r="F10" s="113">
        <f>+Nr1!$E$25</f>
        <v>66.66666666666667</v>
      </c>
      <c r="G10" s="114">
        <f>+Nr1!$E$24</f>
        <v>-46.66666666666668</v>
      </c>
      <c r="H10" s="115"/>
      <c r="I10" t="str">
        <f>IF(C10&gt;20,"IKKE BESTÅTT","BESTÅTT")</f>
        <v>BESTÅTT</v>
      </c>
      <c r="J10" t="str">
        <f>IF(D10&gt;65,"IKKE BESTÅTT","BESTÅTT")</f>
        <v>BESTÅTT</v>
      </c>
      <c r="K10" t="str">
        <f aca="true" t="shared" si="0" ref="K10:M17">IF(ABS(E10)&gt;35,"IKKE BESTÅTT","BESTÅTT")</f>
        <v>BESTÅTT</v>
      </c>
      <c r="L10" t="str">
        <f>IF(F10&gt;65,"IKKE BESTÅTT","BESTÅTT")</f>
        <v>IKKE BESTÅTT</v>
      </c>
      <c r="M10" t="str">
        <f t="shared" si="0"/>
        <v>IKKE BESTÅTT</v>
      </c>
      <c r="N10" s="3"/>
    </row>
    <row r="11" spans="1:14" ht="15.75" thickBot="1">
      <c r="A11" s="116" t="str">
        <f>+Nr2!G7</f>
        <v>SRR</v>
      </c>
      <c r="B11" s="112">
        <f>+Nr2!$C$10</f>
        <v>30</v>
      </c>
      <c r="C11" s="129">
        <f>+Nr2!$C$25</f>
        <v>6.666666666666667</v>
      </c>
      <c r="D11" s="113">
        <f>+Nr2!$D$25</f>
        <v>40</v>
      </c>
      <c r="E11" s="113">
        <f>+Nr2!$D$24</f>
        <v>33.3333333333333</v>
      </c>
      <c r="F11" s="113">
        <f>+Nr2!$E$25</f>
        <v>40</v>
      </c>
      <c r="G11" s="114">
        <f>+Nr2!$E$24</f>
        <v>39.99999999999994</v>
      </c>
      <c r="H11" s="115"/>
      <c r="I11" t="str">
        <f aca="true" t="shared" si="1" ref="I11:I18">IF(C11&gt;20,"IKKE BESTÅTT","BESTÅTT")</f>
        <v>BESTÅTT</v>
      </c>
      <c r="J11" t="str">
        <f aca="true" t="shared" si="2" ref="J11:L18">IF(D11&gt;65,"IKKE BESTÅTT","BESTÅTT")</f>
        <v>BESTÅTT</v>
      </c>
      <c r="K11" t="str">
        <f t="shared" si="0"/>
        <v>BESTÅTT</v>
      </c>
      <c r="L11" t="str">
        <f t="shared" si="2"/>
        <v>BESTÅTT</v>
      </c>
      <c r="M11" t="str">
        <f t="shared" si="0"/>
        <v>IKKE BESTÅTT</v>
      </c>
      <c r="N11" s="3"/>
    </row>
    <row r="12" spans="1:14" ht="15.75" thickBot="1">
      <c r="A12" s="116" t="str">
        <f>+Nr3!G7</f>
        <v>SS</v>
      </c>
      <c r="B12" s="112">
        <f>+Nr3!$C$10</f>
        <v>30</v>
      </c>
      <c r="C12" s="129">
        <f>+Nr3!$C$25</f>
        <v>6.666666666666667</v>
      </c>
      <c r="D12" s="113">
        <f>+Nr3!$D$25</f>
        <v>43.333333333333336</v>
      </c>
      <c r="E12" s="113">
        <f>+Nr3!$D$24</f>
        <v>29.999999999999982</v>
      </c>
      <c r="F12" s="113">
        <f>+Nr3!$E$25</f>
        <v>56.666666666666664</v>
      </c>
      <c r="G12" s="114">
        <f>+Nr3!$E$24</f>
        <v>36.66666666666663</v>
      </c>
      <c r="H12" s="115"/>
      <c r="I12" t="str">
        <f t="shared" si="1"/>
        <v>BESTÅTT</v>
      </c>
      <c r="J12" t="str">
        <f t="shared" si="2"/>
        <v>BESTÅTT</v>
      </c>
      <c r="K12" t="str">
        <f t="shared" si="0"/>
        <v>BESTÅTT</v>
      </c>
      <c r="L12" t="str">
        <f t="shared" si="2"/>
        <v>BESTÅTT</v>
      </c>
      <c r="M12" t="str">
        <f t="shared" si="0"/>
        <v>IKKE BESTÅTT</v>
      </c>
      <c r="N12" s="3"/>
    </row>
    <row r="13" spans="1:14" ht="15.75" thickBot="1">
      <c r="A13" s="116" t="str">
        <f>+Nr4!G7</f>
        <v>HL</v>
      </c>
      <c r="B13" s="112">
        <f>+Nr4!$C$10</f>
        <v>30</v>
      </c>
      <c r="C13" s="129">
        <f>+Nr4!$C$25</f>
        <v>6.666666666666667</v>
      </c>
      <c r="D13" s="113">
        <f>+Nr4!$D$25</f>
        <v>70</v>
      </c>
      <c r="E13" s="113">
        <f>+Nr4!$D$24</f>
        <v>-63.333333333333286</v>
      </c>
      <c r="F13" s="113">
        <f>+Nr4!$E$25</f>
        <v>20</v>
      </c>
      <c r="G13" s="114">
        <f>+Nr4!$E$24</f>
        <v>-6.666666666666732</v>
      </c>
      <c r="H13" s="115"/>
      <c r="I13" t="str">
        <f t="shared" si="1"/>
        <v>BESTÅTT</v>
      </c>
      <c r="J13" t="str">
        <f t="shared" si="2"/>
        <v>IKKE BESTÅTT</v>
      </c>
      <c r="K13" t="str">
        <f t="shared" si="0"/>
        <v>IKKE BESTÅTT</v>
      </c>
      <c r="L13" t="str">
        <f t="shared" si="2"/>
        <v>BESTÅTT</v>
      </c>
      <c r="M13" t="str">
        <f t="shared" si="0"/>
        <v>BESTÅTT</v>
      </c>
      <c r="N13" s="3"/>
    </row>
    <row r="14" spans="1:14" ht="15.75" thickBot="1">
      <c r="A14" s="116" t="str">
        <f>+Nr5!G7</f>
        <v>SR</v>
      </c>
      <c r="B14" s="112">
        <f>+Nr5!$C$10</f>
        <v>30</v>
      </c>
      <c r="C14" s="129">
        <f>+Nr5!$C$25</f>
        <v>6.666666666666667</v>
      </c>
      <c r="D14" s="113">
        <f>+Nr5!$D$25</f>
        <v>40</v>
      </c>
      <c r="E14" s="113">
        <f>+Nr5!$D$24</f>
        <v>13.333333333333375</v>
      </c>
      <c r="F14" s="113">
        <f>+Nr5!$E$25</f>
        <v>40</v>
      </c>
      <c r="G14" s="114">
        <f>+Nr5!$E$24</f>
        <v>-26.66666666666675</v>
      </c>
      <c r="H14" s="115"/>
      <c r="I14" t="str">
        <f t="shared" si="1"/>
        <v>BESTÅTT</v>
      </c>
      <c r="J14" t="str">
        <f t="shared" si="2"/>
        <v>BESTÅTT</v>
      </c>
      <c r="K14" t="str">
        <f t="shared" si="0"/>
        <v>BESTÅTT</v>
      </c>
      <c r="L14" t="str">
        <f t="shared" si="2"/>
        <v>BESTÅTT</v>
      </c>
      <c r="M14" t="str">
        <f t="shared" si="0"/>
        <v>BESTÅTT</v>
      </c>
      <c r="N14" s="3"/>
    </row>
    <row r="15" spans="1:14" ht="15.75" thickBot="1">
      <c r="A15" s="116" t="str">
        <f>+Nr6!G7</f>
        <v>OAL</v>
      </c>
      <c r="B15" s="112">
        <f>+Nr6!$C$10</f>
        <v>30</v>
      </c>
      <c r="C15" s="129">
        <f>+Nr6!$C$25</f>
        <v>10</v>
      </c>
      <c r="D15" s="113">
        <f>+Nr6!$D$25</f>
        <v>63.333333333333336</v>
      </c>
      <c r="E15" s="113">
        <f>+Nr6!$D$24</f>
        <v>-43.33333333333336</v>
      </c>
      <c r="F15" s="113">
        <f>+Nr6!$E$25</f>
        <v>26.666666666666668</v>
      </c>
      <c r="G15" s="114">
        <f>+Nr6!$E$24</f>
        <v>19.99999999999993</v>
      </c>
      <c r="H15" s="115"/>
      <c r="I15" t="str">
        <f t="shared" si="1"/>
        <v>BESTÅTT</v>
      </c>
      <c r="J15" t="str">
        <f t="shared" si="2"/>
        <v>BESTÅTT</v>
      </c>
      <c r="K15" t="str">
        <f t="shared" si="0"/>
        <v>IKKE BESTÅTT</v>
      </c>
      <c r="L15" t="str">
        <f t="shared" si="2"/>
        <v>BESTÅTT</v>
      </c>
      <c r="M15" t="str">
        <f t="shared" si="0"/>
        <v>BESTÅTT</v>
      </c>
      <c r="N15" s="3"/>
    </row>
    <row r="16" spans="1:14" ht="15.75" thickBot="1">
      <c r="A16" s="116" t="str">
        <f>+Nr7!G7</f>
        <v>TK</v>
      </c>
      <c r="B16" s="112">
        <f>+Nr7!$C$10</f>
        <v>30</v>
      </c>
      <c r="C16" s="129">
        <f>+Nr7!$C$25</f>
        <v>3.3333333333333335</v>
      </c>
      <c r="D16" s="113">
        <f>+Nr7!$D$25</f>
        <v>96.66666666666667</v>
      </c>
      <c r="E16" s="113">
        <f>+Nr7!$D$24</f>
        <v>-96.66666666666669</v>
      </c>
      <c r="F16" s="113">
        <f>+Nr7!$E$25</f>
        <v>46.666666666666664</v>
      </c>
      <c r="G16" s="114">
        <f>+Nr7!$E$24</f>
        <v>19.99999999999993</v>
      </c>
      <c r="H16" s="115"/>
      <c r="I16" t="str">
        <f t="shared" si="1"/>
        <v>BESTÅTT</v>
      </c>
      <c r="J16" t="str">
        <f t="shared" si="2"/>
        <v>IKKE BESTÅTT</v>
      </c>
      <c r="K16" t="str">
        <f t="shared" si="0"/>
        <v>IKKE BESTÅTT</v>
      </c>
      <c r="L16" t="str">
        <f t="shared" si="2"/>
        <v>BESTÅTT</v>
      </c>
      <c r="M16" t="str">
        <f t="shared" si="0"/>
        <v>BESTÅTT</v>
      </c>
      <c r="N16" s="3"/>
    </row>
    <row r="17" spans="1:14" ht="15.75" thickBot="1">
      <c r="A17" s="116" t="str">
        <f>+Nr8!G7</f>
        <v>EH</v>
      </c>
      <c r="B17" s="112">
        <f>+Nr8!$C$10</f>
        <v>30</v>
      </c>
      <c r="C17" s="129">
        <f>+Nr8!$C$25</f>
        <v>3.3333333333333335</v>
      </c>
      <c r="D17" s="113">
        <f>+Nr8!$D$25</f>
        <v>53.333333333333336</v>
      </c>
      <c r="E17" s="113">
        <f>+Nr8!$D$24</f>
        <v>-20.000000000000018</v>
      </c>
      <c r="F17" s="113">
        <f>+Nr8!$E$25</f>
        <v>53.333333333333336</v>
      </c>
      <c r="G17" s="114">
        <f>+Nr8!$E$24</f>
        <v>-26.66666666666675</v>
      </c>
      <c r="H17" s="115"/>
      <c r="I17" t="str">
        <f t="shared" si="1"/>
        <v>BESTÅTT</v>
      </c>
      <c r="J17" t="str">
        <f t="shared" si="2"/>
        <v>BESTÅTT</v>
      </c>
      <c r="K17" t="str">
        <f t="shared" si="0"/>
        <v>BESTÅTT</v>
      </c>
      <c r="L17" t="str">
        <f t="shared" si="2"/>
        <v>BESTÅTT</v>
      </c>
      <c r="M17" t="str">
        <f t="shared" si="0"/>
        <v>BESTÅTT</v>
      </c>
      <c r="N17" s="3"/>
    </row>
    <row r="18" spans="1:14" ht="15">
      <c r="A18" s="116" t="str">
        <f>+Nr9!G7</f>
        <v>Slakteri</v>
      </c>
      <c r="B18" s="112">
        <f>+Nr9!$C$10</f>
        <v>30</v>
      </c>
      <c r="C18" s="129">
        <f>+Nr9!$C$25</f>
        <v>6.666666666666667</v>
      </c>
      <c r="D18" s="113">
        <f>+Nr9!$D$25</f>
        <v>40</v>
      </c>
      <c r="E18" s="113">
        <f>+Nr9!$D$24</f>
        <v>33.3333333333333</v>
      </c>
      <c r="F18" s="113">
        <f>+Nr9!$E$25</f>
        <v>33.333333333333336</v>
      </c>
      <c r="G18" s="114">
        <f>+Nr9!$E$24</f>
        <v>19.99999999999993</v>
      </c>
      <c r="H18" s="115"/>
      <c r="I18" t="str">
        <f t="shared" si="1"/>
        <v>BESTÅTT</v>
      </c>
      <c r="J18" t="str">
        <f t="shared" si="2"/>
        <v>BESTÅTT</v>
      </c>
      <c r="K18" t="str">
        <f>IF(ABS(E18)&gt;35,"IKKE BESTÅTT","BESTÅTT")</f>
        <v>BESTÅTT</v>
      </c>
      <c r="L18" t="str">
        <f t="shared" si="2"/>
        <v>BESTÅTT</v>
      </c>
      <c r="M18" t="str">
        <f>IF(ABS(G18)&gt;35,"IKKE BESTÅTT","BESTÅTT")</f>
        <v>BESTÅTT</v>
      </c>
      <c r="N18" s="3"/>
    </row>
    <row r="19" spans="1:14" ht="15">
      <c r="A19" s="117"/>
      <c r="B19" s="118"/>
      <c r="C19" s="119"/>
      <c r="D19" s="120"/>
      <c r="E19" s="120"/>
      <c r="F19" s="120"/>
      <c r="G19" s="121"/>
      <c r="H19" s="122"/>
      <c r="I19" s="122"/>
      <c r="J19" s="3"/>
      <c r="K19" s="3"/>
      <c r="L19" s="3"/>
      <c r="M19" s="3"/>
      <c r="N19" s="3"/>
    </row>
    <row r="20" spans="1:14" ht="15">
      <c r="A20" s="117"/>
      <c r="B20" s="118"/>
      <c r="C20" s="119"/>
      <c r="D20" s="120"/>
      <c r="E20" s="120"/>
      <c r="F20" s="120"/>
      <c r="G20" s="121"/>
      <c r="H20" s="122"/>
      <c r="I20" s="122"/>
      <c r="J20" s="3"/>
      <c r="K20" s="3"/>
      <c r="L20" s="3"/>
      <c r="M20" s="3"/>
      <c r="N20" s="3"/>
    </row>
    <row r="21" spans="1:9" ht="15">
      <c r="A21" s="123"/>
      <c r="B21" s="124"/>
      <c r="C21" s="125"/>
      <c r="D21" s="126"/>
      <c r="E21" s="126"/>
      <c r="F21" s="126"/>
      <c r="G21" s="127"/>
      <c r="H21" s="128"/>
      <c r="I21" s="128"/>
    </row>
    <row r="22" spans="1:9" ht="15">
      <c r="A22" s="123"/>
      <c r="B22" s="124"/>
      <c r="C22" s="125"/>
      <c r="D22" s="126"/>
      <c r="E22" s="126"/>
      <c r="F22" s="126"/>
      <c r="G22" s="127"/>
      <c r="H22" s="128"/>
      <c r="I22" s="128"/>
    </row>
  </sheetData>
  <mergeCells count="4">
    <mergeCell ref="A5:A6"/>
    <mergeCell ref="B5:B6"/>
    <mergeCell ref="C5:G6"/>
    <mergeCell ref="D7:E7"/>
  </mergeCells>
  <conditionalFormatting sqref="E10:E18 G10:G18">
    <cfRule type="cellIs" priority="1" dxfId="0" operator="notBetween" stopIfTrue="1">
      <formula>-35</formula>
      <formula>35</formula>
    </cfRule>
    <cfRule type="cellIs" priority="2" dxfId="1" operator="notBetween" stopIfTrue="1">
      <formula>-25</formula>
      <formula>25</formula>
    </cfRule>
  </conditionalFormatting>
  <conditionalFormatting sqref="D10:D18 F10:F18">
    <cfRule type="cellIs" priority="3" dxfId="0" operator="greaterThan" stopIfTrue="1">
      <formula>65</formula>
    </cfRule>
    <cfRule type="cellIs" priority="4" dxfId="1" operator="greaterThan" stopIfTrue="1">
      <formula>55</formula>
    </cfRule>
  </conditionalFormatting>
  <conditionalFormatting sqref="L10 I10:J10 I11:I18">
    <cfRule type="expression" priority="5" dxfId="0" stopIfTrue="1">
      <formula>"D10&gt;65"</formula>
    </cfRule>
  </conditionalFormatting>
  <conditionalFormatting sqref="K18 M18">
    <cfRule type="expression" priority="6" dxfId="0" stopIfTrue="1">
      <formula>"ABS(E18)&gt;35"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6" sqref="F36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1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+Over!F7</f>
        <v>100</v>
      </c>
      <c r="D7" s="1"/>
      <c r="E7" s="62" t="s">
        <v>93</v>
      </c>
      <c r="F7" s="3"/>
      <c r="G7" s="61" t="str">
        <f>+Over!F8</f>
        <v>RO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86.77875332718723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94.86222222222226</v>
      </c>
      <c r="AW11" s="15">
        <f>100-(POWER((D25/20),3))</f>
        <v>97.62962962962963</v>
      </c>
      <c r="AX11" s="15">
        <f>100-((POWER((100-D26),2.1))/4)</f>
        <v>98.68062853898495</v>
      </c>
      <c r="AY11" s="3"/>
      <c r="AZ11" s="15">
        <f>+AV11*0.2+AW11*0.4+AX11*0.4</f>
        <v>97.49654771189029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37.06222222222219</v>
      </c>
      <c r="AW12" s="15">
        <f>100-(POWER((E25/20),3))</f>
        <v>62.962962962962955</v>
      </c>
      <c r="AX12" s="15">
        <f>100-((POWER((100-E26),2.1))/4)</f>
        <v>78.38298437788224</v>
      </c>
      <c r="AY12" s="3"/>
      <c r="AZ12" s="15">
        <f>+AV12*0.2+AW12*0.4+AX12*0.4</f>
        <v>63.95082338078252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98.88888888888889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94.86222222222226</v>
      </c>
      <c r="D15" s="15">
        <f t="shared" si="0"/>
        <v>97.62962962962963</v>
      </c>
      <c r="E15" s="15">
        <f t="shared" si="0"/>
        <v>98.68062853898495</v>
      </c>
      <c r="F15" s="3"/>
      <c r="G15" s="35">
        <f>+C15*0.2+D15*0.4+E15*0.4</f>
        <v>97.49654771189029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37.06222222222219</v>
      </c>
      <c r="D16" s="15">
        <f t="shared" si="0"/>
        <v>62.962962962962955</v>
      </c>
      <c r="E16" s="15">
        <f t="shared" si="0"/>
        <v>78.38298437788224</v>
      </c>
      <c r="F16" s="3"/>
      <c r="G16" s="35">
        <f>+C16*0.2+D16*0.4+E16*0.4</f>
        <v>63.95082338078252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5.9</v>
      </c>
      <c r="D19" s="16">
        <f>+SQRT((Z63-(C19*C19*C10))/C10)</f>
        <v>2.211334438749597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6.166666666666667</v>
      </c>
      <c r="D20" s="16">
        <f>+SQRT((AD63-(C20*C20*C10))/C10)</f>
        <v>1.7336538165261133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-0.13333333333333286</v>
      </c>
      <c r="E23" s="12">
        <f>+C20-Fasit!C10</f>
        <v>-0.4666666666666668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-13.333333333333286</v>
      </c>
      <c r="E24" s="15">
        <f>+(C20-Fasit!C10)*100</f>
        <v>-46.66666666666668</v>
      </c>
      <c r="F24" s="17"/>
      <c r="G24" s="1" t="s">
        <v>121</v>
      </c>
      <c r="H24" s="3"/>
      <c r="I24" s="10">
        <f>+AE49</f>
        <v>893.3333333333333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3.3333333333333335</v>
      </c>
      <c r="D25" s="15">
        <f>100*M63/C10</f>
        <v>26.666666666666668</v>
      </c>
      <c r="E25" s="15">
        <f>100*N63/C10</f>
        <v>66.66666666666667</v>
      </c>
      <c r="F25" s="3"/>
      <c r="G25" s="1" t="s">
        <v>122</v>
      </c>
      <c r="H25" s="3"/>
      <c r="I25" s="10">
        <f>+AF49</f>
        <v>880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97.79192971219943</v>
      </c>
      <c r="E26" s="15">
        <f>100*(((AE63-(C20*Fasit!C10*C10))/C10)/(D20*Fasit!D10))</f>
        <v>91.63795979536442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133</v>
      </c>
      <c r="C33" s="3"/>
      <c r="D33" s="3"/>
      <c r="E33" s="3"/>
      <c r="F33" s="3"/>
      <c r="G33" s="17"/>
      <c r="H33" s="3"/>
      <c r="I33" s="3"/>
      <c r="J33" s="18" t="s">
        <v>134</v>
      </c>
      <c r="K33" s="3"/>
      <c r="L33" s="3"/>
      <c r="M33" s="3"/>
      <c r="N33" s="3"/>
      <c r="O33" s="3"/>
      <c r="P33" s="3"/>
      <c r="Q33" s="3"/>
      <c r="R33" s="1" t="s">
        <v>155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129</v>
      </c>
      <c r="E34" s="3"/>
      <c r="F34" s="1" t="s">
        <v>130</v>
      </c>
      <c r="G34" s="1" t="s">
        <v>131</v>
      </c>
      <c r="H34" s="3"/>
      <c r="I34" s="1" t="s">
        <v>137</v>
      </c>
      <c r="J34" s="1"/>
      <c r="K34" s="3"/>
      <c r="L34" s="1" t="s">
        <v>95</v>
      </c>
      <c r="M34" s="3"/>
      <c r="N34" s="1" t="s">
        <v>135</v>
      </c>
      <c r="O34" s="1" t="s">
        <v>136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132</v>
      </c>
      <c r="H35" s="3"/>
      <c r="I35" s="1" t="s">
        <v>138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154</v>
      </c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COUNTIF($K$65:$K$94,Q36)</f>
        <v>0</v>
      </c>
      <c r="S36">
        <f aca="true" t="shared" si="6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153</v>
      </c>
      <c r="AC36" s="7" t="s">
        <v>153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1</v>
      </c>
      <c r="D37" s="15">
        <f aca="true" t="shared" si="7" ref="D37:D50">100*C37/$C$10</f>
        <v>3.3333333333333335</v>
      </c>
      <c r="E37" s="3"/>
      <c r="F37">
        <f>+Fasit!B15</f>
        <v>0</v>
      </c>
      <c r="G37">
        <f t="shared" si="2"/>
        <v>1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3</v>
      </c>
      <c r="D38" s="15">
        <f t="shared" si="7"/>
        <v>10</v>
      </c>
      <c r="E38" s="3"/>
      <c r="F38">
        <f>+Fasit!B16</f>
        <v>3</v>
      </c>
      <c r="G38">
        <f t="shared" si="2"/>
        <v>0</v>
      </c>
      <c r="H38" s="3"/>
      <c r="I38" s="1"/>
      <c r="J38" s="8" t="s">
        <v>3</v>
      </c>
      <c r="K38">
        <f t="shared" si="3"/>
        <v>2</v>
      </c>
      <c r="L38" s="15">
        <f t="shared" si="8"/>
        <v>6.666666666666667</v>
      </c>
      <c r="M38" s="3"/>
      <c r="N38">
        <f>+Fasit!F16</f>
        <v>3</v>
      </c>
      <c r="O38">
        <f t="shared" si="4"/>
        <v>-1</v>
      </c>
      <c r="P38" s="3"/>
      <c r="Q38" s="3">
        <v>-2</v>
      </c>
      <c r="R38">
        <f t="shared" si="5"/>
        <v>0</v>
      </c>
      <c r="S38">
        <f t="shared" si="6"/>
        <v>2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2</v>
      </c>
      <c r="D39" s="15">
        <f t="shared" si="7"/>
        <v>6.666666666666667</v>
      </c>
      <c r="E39" s="3"/>
      <c r="F39">
        <f>+Fasit!B17</f>
        <v>3</v>
      </c>
      <c r="G39">
        <f t="shared" si="2"/>
        <v>-1</v>
      </c>
      <c r="H39" s="3"/>
      <c r="I39" s="1"/>
      <c r="J39" s="8" t="s">
        <v>6</v>
      </c>
      <c r="K39">
        <f t="shared" si="3"/>
        <v>3</v>
      </c>
      <c r="L39" s="15">
        <f t="shared" si="8"/>
        <v>10</v>
      </c>
      <c r="M39" s="3"/>
      <c r="N39">
        <f>+Fasit!F17</f>
        <v>1</v>
      </c>
      <c r="O39">
        <f t="shared" si="4"/>
        <v>2</v>
      </c>
      <c r="P39" s="3"/>
      <c r="Q39" s="3">
        <v>-1</v>
      </c>
      <c r="R39">
        <f t="shared" si="5"/>
        <v>6</v>
      </c>
      <c r="S39">
        <f t="shared" si="6"/>
        <v>13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>100*Y39/$Y$49</f>
        <v>0</v>
      </c>
      <c r="AC39" s="45">
        <f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9</v>
      </c>
      <c r="D40" s="15">
        <f t="shared" si="7"/>
        <v>30</v>
      </c>
      <c r="E40" s="3"/>
      <c r="F40">
        <f>+Fasit!B18</f>
        <v>6</v>
      </c>
      <c r="G40">
        <f t="shared" si="2"/>
        <v>3</v>
      </c>
      <c r="H40" s="3"/>
      <c r="I40" s="22"/>
      <c r="J40" s="19" t="s">
        <v>22</v>
      </c>
      <c r="K40">
        <f t="shared" si="3"/>
        <v>4</v>
      </c>
      <c r="L40" s="15">
        <f t="shared" si="8"/>
        <v>13.333333333333334</v>
      </c>
      <c r="M40" s="3"/>
      <c r="N40">
        <f>+Fasit!F18</f>
        <v>2</v>
      </c>
      <c r="O40">
        <f t="shared" si="4"/>
        <v>2</v>
      </c>
      <c r="P40" s="3"/>
      <c r="Q40" s="3">
        <v>0</v>
      </c>
      <c r="R40">
        <f t="shared" si="5"/>
        <v>22</v>
      </c>
      <c r="S40">
        <f t="shared" si="6"/>
        <v>12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aca="true" t="shared" si="11" ref="AB40:AB47">100*Y40/$Y$49</f>
        <v>0</v>
      </c>
      <c r="AC40" s="45">
        <f aca="true" t="shared" si="12" ref="AC40:AC47">100*Z40/$Z$49</f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6</v>
      </c>
      <c r="D41" s="15">
        <f t="shared" si="7"/>
        <v>20</v>
      </c>
      <c r="E41" s="3"/>
      <c r="F41">
        <f>+Fasit!B19</f>
        <v>8</v>
      </c>
      <c r="G41">
        <f t="shared" si="2"/>
        <v>-2</v>
      </c>
      <c r="H41" s="3"/>
      <c r="I41" s="22"/>
      <c r="J41" s="8" t="s">
        <v>9</v>
      </c>
      <c r="K41">
        <f t="shared" si="3"/>
        <v>11</v>
      </c>
      <c r="L41" s="15">
        <f t="shared" si="8"/>
        <v>36.666666666666664</v>
      </c>
      <c r="M41" s="3"/>
      <c r="N41">
        <f>+Fasit!F19</f>
        <v>8</v>
      </c>
      <c r="O41">
        <f t="shared" si="4"/>
        <v>3</v>
      </c>
      <c r="P41" s="3"/>
      <c r="Q41" s="3">
        <v>1</v>
      </c>
      <c r="R41">
        <f t="shared" si="5"/>
        <v>2</v>
      </c>
      <c r="S41">
        <f t="shared" si="6"/>
        <v>3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2</v>
      </c>
      <c r="AA41" s="7"/>
      <c r="AB41" s="26">
        <f t="shared" si="11"/>
        <v>0</v>
      </c>
      <c r="AC41" s="45">
        <f t="shared" si="12"/>
        <v>6.666666666666667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3</v>
      </c>
      <c r="D42" s="15">
        <f t="shared" si="7"/>
        <v>10</v>
      </c>
      <c r="E42" s="3"/>
      <c r="F42">
        <f>+Fasit!B20</f>
        <v>5</v>
      </c>
      <c r="G42">
        <f t="shared" si="2"/>
        <v>-2</v>
      </c>
      <c r="H42" s="3"/>
      <c r="I42" s="22"/>
      <c r="J42" s="8" t="s">
        <v>12</v>
      </c>
      <c r="K42">
        <f t="shared" si="3"/>
        <v>4</v>
      </c>
      <c r="L42" s="15">
        <f t="shared" si="8"/>
        <v>13.333333333333334</v>
      </c>
      <c r="M42" s="3"/>
      <c r="N42">
        <f>+Fasit!F20</f>
        <v>8</v>
      </c>
      <c r="O42">
        <f t="shared" si="4"/>
        <v>-4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6</v>
      </c>
      <c r="Z42">
        <f t="shared" si="10"/>
        <v>13</v>
      </c>
      <c r="AA42" s="7"/>
      <c r="AB42" s="26">
        <f t="shared" si="11"/>
        <v>20</v>
      </c>
      <c r="AC42" s="45">
        <f t="shared" si="12"/>
        <v>43.333333333333336</v>
      </c>
      <c r="AD42" s="7"/>
      <c r="AE42" s="21">
        <f>+AB42*6</f>
        <v>120</v>
      </c>
      <c r="AF42" s="21">
        <f>+AC42*9</f>
        <v>390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2</v>
      </c>
      <c r="D43" s="15">
        <f t="shared" si="7"/>
        <v>6.666666666666667</v>
      </c>
      <c r="E43" s="3"/>
      <c r="F43">
        <f>+Fasit!B21</f>
        <v>1</v>
      </c>
      <c r="G43">
        <f t="shared" si="2"/>
        <v>1</v>
      </c>
      <c r="H43" s="3"/>
      <c r="I43" s="22"/>
      <c r="J43" s="19" t="s">
        <v>60</v>
      </c>
      <c r="K43">
        <f t="shared" si="3"/>
        <v>3</v>
      </c>
      <c r="L43" s="15">
        <f t="shared" si="8"/>
        <v>10</v>
      </c>
      <c r="M43" s="3"/>
      <c r="N43">
        <f>+Fasit!F21</f>
        <v>3</v>
      </c>
      <c r="O43">
        <f t="shared" si="4"/>
        <v>0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22</v>
      </c>
      <c r="Z43">
        <f t="shared" si="10"/>
        <v>12</v>
      </c>
      <c r="AA43" s="7"/>
      <c r="AB43" s="26">
        <f t="shared" si="11"/>
        <v>73.33333333333333</v>
      </c>
      <c r="AC43" s="45">
        <f t="shared" si="12"/>
        <v>40</v>
      </c>
      <c r="AD43" s="7"/>
      <c r="AE43" s="21">
        <f>+AB43*10</f>
        <v>733.3333333333333</v>
      </c>
      <c r="AF43" s="21">
        <f>+AC43*10</f>
        <v>400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3</v>
      </c>
      <c r="D44" s="15">
        <f t="shared" si="7"/>
        <v>10</v>
      </c>
      <c r="E44" s="3"/>
      <c r="F44">
        <f>+Fasit!B22</f>
        <v>3</v>
      </c>
      <c r="G44">
        <f t="shared" si="2"/>
        <v>0</v>
      </c>
      <c r="H44" s="3"/>
      <c r="I44" s="22"/>
      <c r="J44" s="19" t="s">
        <v>15</v>
      </c>
      <c r="K44">
        <f t="shared" si="3"/>
        <v>1</v>
      </c>
      <c r="L44" s="15">
        <f t="shared" si="8"/>
        <v>3.3333333333333335</v>
      </c>
      <c r="M44" s="3"/>
      <c r="N44">
        <f>+Fasit!F22</f>
        <v>3</v>
      </c>
      <c r="O44">
        <f t="shared" si="4"/>
        <v>-2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2</v>
      </c>
      <c r="Z44">
        <f t="shared" si="10"/>
        <v>3</v>
      </c>
      <c r="AA44" s="7"/>
      <c r="AB44" s="26">
        <f t="shared" si="11"/>
        <v>6.666666666666667</v>
      </c>
      <c r="AC44" s="45">
        <f t="shared" si="12"/>
        <v>10</v>
      </c>
      <c r="AD44" s="7"/>
      <c r="AE44" s="21">
        <f>+AB44*6</f>
        <v>40</v>
      </c>
      <c r="AF44" s="21">
        <f>+AC44*9</f>
        <v>90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2</v>
      </c>
      <c r="L45" s="15">
        <f t="shared" si="8"/>
        <v>6.666666666666667</v>
      </c>
      <c r="M45" s="3"/>
      <c r="N45">
        <f>+Fasit!F23</f>
        <v>1</v>
      </c>
      <c r="O45">
        <f t="shared" si="4"/>
        <v>1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141</v>
      </c>
      <c r="R46" s="1">
        <f>SUM(R36:R45)</f>
        <v>30</v>
      </c>
      <c r="S46" s="1">
        <f>SUM(S36:S45)</f>
        <v>30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1</v>
      </c>
      <c r="G47">
        <f t="shared" si="2"/>
        <v>-1</v>
      </c>
      <c r="H47" s="3"/>
      <c r="I47" s="22"/>
      <c r="J47" s="19" t="s">
        <v>17</v>
      </c>
      <c r="K47">
        <f t="shared" si="3"/>
        <v>0</v>
      </c>
      <c r="L47" s="15">
        <f t="shared" si="8"/>
        <v>0</v>
      </c>
      <c r="M47" s="3"/>
      <c r="N47">
        <f>+Fasit!F25</f>
        <v>0</v>
      </c>
      <c r="O47">
        <f t="shared" si="4"/>
        <v>0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1</v>
      </c>
      <c r="D48" s="15">
        <f t="shared" si="7"/>
        <v>3.3333333333333335</v>
      </c>
      <c r="E48" s="3"/>
      <c r="F48">
        <f>+Fasit!B26</f>
        <v>0</v>
      </c>
      <c r="G48">
        <f t="shared" si="2"/>
        <v>1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152</v>
      </c>
      <c r="Y49">
        <f>SUM(Y39:Y48)</f>
        <v>30</v>
      </c>
      <c r="Z49">
        <f>SUM(Z39:Z48)</f>
        <v>30</v>
      </c>
      <c r="AA49" s="7"/>
      <c r="AB49" s="7">
        <f>SUM(AB39:AB48)</f>
        <v>100</v>
      </c>
      <c r="AC49" s="7">
        <f>SUM(AC39:AC48)</f>
        <v>100</v>
      </c>
      <c r="AD49" s="7"/>
      <c r="AE49" s="21">
        <f>SUM(AE39:AE48)</f>
        <v>893.3333333333333</v>
      </c>
      <c r="AF49" s="82">
        <f>SUM(AF39:AF48)</f>
        <v>880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 t="s">
        <v>152</v>
      </c>
      <c r="Z50" t="s">
        <v>152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8" t="s">
        <v>82</v>
      </c>
      <c r="C52">
        <f>SUM(C36:C50)</f>
        <v>30</v>
      </c>
      <c r="D52" s="15">
        <f>SUM(D36:D51)</f>
        <v>100</v>
      </c>
      <c r="E52" s="3"/>
      <c r="F52">
        <f>SUM(F36:F51)</f>
        <v>30</v>
      </c>
      <c r="G52">
        <f>SUM(G36:G51)</f>
        <v>0</v>
      </c>
      <c r="H52" s="3"/>
      <c r="I52" s="3"/>
      <c r="J52" s="8" t="s">
        <v>82</v>
      </c>
      <c r="K52">
        <f>SUM(K36:K51)</f>
        <v>30</v>
      </c>
      <c r="L52" s="15">
        <f>SUM(L36:L50)</f>
        <v>99.99999999999999</v>
      </c>
      <c r="M52" s="3"/>
      <c r="N52">
        <f>SUM(N36:N51)</f>
        <v>30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3"/>
      <c r="C53" s="3"/>
      <c r="D53" s="3"/>
      <c r="E53" s="3"/>
      <c r="F53" s="3"/>
      <c r="G53" s="53"/>
      <c r="H53" s="5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100</v>
      </c>
      <c r="J55" s="3"/>
      <c r="K55" s="3"/>
      <c r="L55" s="3"/>
      <c r="M55" s="24" t="s">
        <v>91</v>
      </c>
      <c r="N55" s="3"/>
      <c r="O55" s="50" t="str">
        <f>+G7</f>
        <v>RO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51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2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1</v>
      </c>
      <c r="K63" s="11">
        <f>SUM(K65:K94)</f>
        <v>-4</v>
      </c>
      <c r="L63" s="11">
        <f>SUM(L65:L94)</f>
        <v>-14</v>
      </c>
      <c r="M63" s="11">
        <f>SUM(M65:M94)</f>
        <v>8</v>
      </c>
      <c r="N63" s="11">
        <f>SUM(N65:N94)</f>
        <v>20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177</v>
      </c>
      <c r="Z63" s="7">
        <f>SUM(Z65:Z94)</f>
        <v>1191</v>
      </c>
      <c r="AA63" s="7">
        <f>SUM(AA65:AA94)</f>
        <v>1196</v>
      </c>
      <c r="AC63" s="7">
        <f>SUM(AC65:AC94)</f>
        <v>185</v>
      </c>
      <c r="AD63" s="7">
        <f>SUM(AD65:AD94)</f>
        <v>1231</v>
      </c>
      <c r="AE63" s="7">
        <f>SUM(AE65:AE94)</f>
        <v>1318</v>
      </c>
      <c r="AF63" s="7"/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MID(Over!F10,1,1)</f>
        <v>A</v>
      </c>
      <c r="C65" s="7" t="str">
        <f>MID(Over!F10,2,2)</f>
        <v>R+</v>
      </c>
      <c r="D65" s="7" t="str">
        <f>MID(Over!F10,4,2)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1</v>
      </c>
      <c r="M65" s="13">
        <f aca="true" t="shared" si="13" ref="M65:M94">+ABS(K65)</f>
        <v>0</v>
      </c>
      <c r="N65" s="8">
        <f aca="true" t="shared" si="14" ref="N65:N94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>+Y65*Y65</f>
        <v>81</v>
      </c>
      <c r="AA65">
        <f>+Y65*Fasit!F42</f>
        <v>81</v>
      </c>
      <c r="AC65" s="14">
        <f>MATCH(D65,Poeng!$B$2:$B$17,0)</f>
        <v>8</v>
      </c>
      <c r="AD65">
        <f>+AC65*AC65</f>
        <v>64</v>
      </c>
      <c r="AE65">
        <f>+AC65*Fasit!G42</f>
        <v>56</v>
      </c>
    </row>
    <row r="66" spans="1:31" ht="12.75">
      <c r="A66" s="3">
        <f>+A65+1</f>
        <v>2</v>
      </c>
      <c r="B66" s="7" t="str">
        <f>MID(Over!F11,1,1)</f>
        <v>A</v>
      </c>
      <c r="C66" s="7" t="str">
        <f>MID(Over!F11,2,2)</f>
        <v>R-</v>
      </c>
      <c r="D66" s="7" t="str">
        <f>MID(Over!F11,4,2)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aca="true" t="shared" si="15" ref="Z66:Z94">+Y66*Y66</f>
        <v>49</v>
      </c>
      <c r="AA66">
        <f>+Y66*Fasit!F43</f>
        <v>49</v>
      </c>
      <c r="AC66" s="14">
        <f>MATCH(D66,Poeng!$B$2:$B$17,0)</f>
        <v>7</v>
      </c>
      <c r="AD66">
        <f aca="true" t="shared" si="16" ref="AD66:AD94">+AC66*AC66</f>
        <v>49</v>
      </c>
      <c r="AE66">
        <f>+AC66*Fasit!G43</f>
        <v>49</v>
      </c>
    </row>
    <row r="67" spans="1:31" ht="12.75">
      <c r="A67" s="3">
        <f aca="true" t="shared" si="17" ref="A67:A94">+A66+1</f>
        <v>3</v>
      </c>
      <c r="B67" s="7" t="str">
        <f>MID(Over!F12,1,1)</f>
        <v>D</v>
      </c>
      <c r="C67" s="7" t="str">
        <f>MID(Over!F12,2,2)</f>
        <v>P+</v>
      </c>
      <c r="D67" s="7" t="str">
        <f>MID(Over!F12,4,2)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MID(Over!F13,1,1)</f>
        <v>A</v>
      </c>
      <c r="C68" s="7" t="str">
        <f>MID(Over!F13,2,2)</f>
        <v>O </v>
      </c>
      <c r="D68" s="7" t="str">
        <f>MID(Over!F13,4,2)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MID(Over!F14,1,1)</f>
        <v>F</v>
      </c>
      <c r="C69" s="7" t="str">
        <f>MID(Over!F14,2,2)</f>
        <v>P+</v>
      </c>
      <c r="D69" s="7" t="str">
        <f>MID(Over!F14,4,2)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MID(Over!F15,1,1)</f>
        <v>A</v>
      </c>
      <c r="C70" s="7" t="str">
        <f>MID(Over!F15,2,2)</f>
        <v>O+</v>
      </c>
      <c r="D70" s="7" t="str">
        <f>MID(Over!F15,4,2)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MID(Over!F16,1,1)</f>
        <v>A</v>
      </c>
      <c r="C71" s="7" t="str">
        <f>MID(Over!F16,2,2)</f>
        <v>R-</v>
      </c>
      <c r="D71" s="7" t="str">
        <f>MID(Over!F16,4,2)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MID(Over!F17,1,1)</f>
        <v>A</v>
      </c>
      <c r="C72" s="7" t="str">
        <f>MID(Over!F17,2,2)</f>
        <v>R-</v>
      </c>
      <c r="D72" s="7" t="str">
        <f>MID(Over!F17,4,2)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MID(Over!F18,1,1)</f>
        <v>A</v>
      </c>
      <c r="C73" s="7" t="str">
        <f>MID(Over!F18,2,2)</f>
        <v>O </v>
      </c>
      <c r="D73" s="7" t="str">
        <f>MID(Over!F18,4,2)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MID(Over!F19,1,1)</f>
        <v>A</v>
      </c>
      <c r="C74" s="7" t="str">
        <f>MID(Over!F19,2,2)</f>
        <v>O </v>
      </c>
      <c r="D74" s="7" t="str">
        <f>MID(Over!F19,4,2)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MID(Over!F20,1,1)</f>
        <v>A</v>
      </c>
      <c r="C75" s="7" t="str">
        <f>MID(Over!F20,2,2)</f>
        <v>O+</v>
      </c>
      <c r="D75" s="7" t="str">
        <f>MID(Over!F20,4,2)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MID(Over!F21,1,1)</f>
        <v>A</v>
      </c>
      <c r="C76" s="7" t="str">
        <f>MID(Over!F21,2,2)</f>
        <v>O+</v>
      </c>
      <c r="D76" s="7" t="str">
        <f>MID(Over!F21,4,2)</f>
        <v>2+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-1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6</v>
      </c>
      <c r="AD76">
        <f t="shared" si="16"/>
        <v>36</v>
      </c>
      <c r="AE76">
        <f>+AC76*Fasit!G53</f>
        <v>42</v>
      </c>
    </row>
    <row r="77" spans="1:31" ht="12.75">
      <c r="A77" s="3">
        <f t="shared" si="17"/>
        <v>13</v>
      </c>
      <c r="B77" s="7" t="str">
        <f>MID(Over!F22,1,1)</f>
        <v>E</v>
      </c>
      <c r="C77" s="7" t="str">
        <f>MID(Over!F22,2,2)</f>
        <v>O-</v>
      </c>
      <c r="D77" s="7" t="str">
        <f>MID(Over!F22,4,2)</f>
        <v>4-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-1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10</v>
      </c>
      <c r="AD77">
        <f t="shared" si="16"/>
        <v>100</v>
      </c>
      <c r="AE77">
        <f>+AC77*Fasit!G54</f>
        <v>110</v>
      </c>
    </row>
    <row r="78" spans="1:31" ht="12.75">
      <c r="A78" s="3">
        <f t="shared" si="17"/>
        <v>14</v>
      </c>
      <c r="B78" s="7" t="str">
        <f>MID(Over!F23,1,1)</f>
        <v>E</v>
      </c>
      <c r="C78" s="7" t="str">
        <f>MID(Over!F23,2,2)</f>
        <v>O-</v>
      </c>
      <c r="D78" s="7" t="str">
        <f>MID(Over!F23,4,2)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MID(Over!F24,1,1)</f>
        <v>A</v>
      </c>
      <c r="C79" s="7" t="str">
        <f>MID(Over!F24,2,2)</f>
        <v>R+</v>
      </c>
      <c r="D79" s="7" t="str">
        <f>MID(Over!F24,4,2)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31" ht="12.75">
      <c r="A80" s="3">
        <f t="shared" si="17"/>
        <v>16</v>
      </c>
      <c r="B80" s="7" t="str">
        <f>MID(Over!F25,1,1)</f>
        <v>A</v>
      </c>
      <c r="C80" s="7" t="str">
        <f>MID(Over!F25,2,2)</f>
        <v>R+</v>
      </c>
      <c r="D80" s="7" t="str">
        <f>MID(Over!F25,4,2)</f>
        <v>2+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0</v>
      </c>
      <c r="M80" s="13">
        <f t="shared" si="13"/>
        <v>0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6</v>
      </c>
      <c r="AD80">
        <f t="shared" si="16"/>
        <v>36</v>
      </c>
      <c r="AE80">
        <f>+AC80*Fasit!G57</f>
        <v>36</v>
      </c>
    </row>
    <row r="81" spans="1:31" ht="12.75">
      <c r="A81" s="3">
        <f t="shared" si="17"/>
        <v>17</v>
      </c>
      <c r="B81" s="7" t="str">
        <f>MID(Over!F26,1,1)</f>
        <v>A</v>
      </c>
      <c r="C81" s="7" t="str">
        <f>MID(Over!F26,2,2)</f>
        <v>R </v>
      </c>
      <c r="D81" s="7" t="str">
        <f>MID(Over!F26,4,2)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8</v>
      </c>
      <c r="Z81">
        <f t="shared" si="15"/>
        <v>64</v>
      </c>
      <c r="AA81">
        <f>+Y81*Fasit!F58</f>
        <v>56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MID(Over!F27,1,1)</f>
        <v>A</v>
      </c>
      <c r="C82" s="7" t="str">
        <f>MID(Over!F27,2,2)</f>
        <v>O </v>
      </c>
      <c r="D82" s="7" t="str">
        <f>MID(Over!F27,4,2)</f>
        <v>2+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0</v>
      </c>
      <c r="M82" s="13">
        <f t="shared" si="13"/>
        <v>0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5</v>
      </c>
      <c r="Z82">
        <f t="shared" si="15"/>
        <v>25</v>
      </c>
      <c r="AA82">
        <f>+Y82*Fasit!F59</f>
        <v>25</v>
      </c>
      <c r="AC82" s="14">
        <f>MATCH(D82,Poeng!$B$2:$B$17,0)</f>
        <v>6</v>
      </c>
      <c r="AD82">
        <f t="shared" si="16"/>
        <v>36</v>
      </c>
      <c r="AE82">
        <f>+AC82*Fasit!G59</f>
        <v>36</v>
      </c>
    </row>
    <row r="83" spans="1:31" ht="12.75">
      <c r="A83" s="3">
        <f t="shared" si="17"/>
        <v>19</v>
      </c>
      <c r="B83" s="7" t="str">
        <f>MID(Over!F28,1,1)</f>
        <v>A</v>
      </c>
      <c r="C83" s="7" t="str">
        <f>MID(Over!F28,2,2)</f>
        <v>R </v>
      </c>
      <c r="D83" s="7" t="str">
        <f>MID(Over!F28,4,2)</f>
        <v>3-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0</v>
      </c>
      <c r="L83" s="30">
        <f>+AC83-Fasit!G60</f>
        <v>1</v>
      </c>
      <c r="M83" s="13">
        <f t="shared" si="13"/>
        <v>0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8</v>
      </c>
      <c r="Z83">
        <f t="shared" si="15"/>
        <v>64</v>
      </c>
      <c r="AA83">
        <f>+Y83*Fasit!F60</f>
        <v>64</v>
      </c>
      <c r="AC83" s="14">
        <f>MATCH(D83,Poeng!$B$2:$B$17,0)</f>
        <v>7</v>
      </c>
      <c r="AD83">
        <f t="shared" si="16"/>
        <v>49</v>
      </c>
      <c r="AE83">
        <f>+AC83*Fasit!G60</f>
        <v>42</v>
      </c>
    </row>
    <row r="84" spans="1:31" ht="12.75">
      <c r="A84" s="3">
        <f t="shared" si="17"/>
        <v>20</v>
      </c>
      <c r="B84" s="7" t="str">
        <f>MID(Over!F29,1,1)</f>
        <v>E</v>
      </c>
      <c r="C84" s="7" t="str">
        <f>MID(Over!F29,2,2)</f>
        <v>P </v>
      </c>
      <c r="D84" s="7" t="str">
        <f>MID(Over!F29,4,2)</f>
        <v>1+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2</v>
      </c>
      <c r="Z84">
        <f t="shared" si="15"/>
        <v>4</v>
      </c>
      <c r="AA84">
        <f>+Y84*Fasit!F61</f>
        <v>6</v>
      </c>
      <c r="AC84" s="14">
        <f>MATCH(D84,Poeng!$B$2:$B$17,0)</f>
        <v>3</v>
      </c>
      <c r="AD84">
        <f t="shared" si="16"/>
        <v>9</v>
      </c>
      <c r="AE84">
        <f>+AC84*Fasit!G61</f>
        <v>9</v>
      </c>
    </row>
    <row r="85" spans="1:31" ht="12.75">
      <c r="A85" s="3">
        <f t="shared" si="17"/>
        <v>21</v>
      </c>
      <c r="B85" s="7" t="str">
        <f>MID(Over!F30,1,1)</f>
        <v>E</v>
      </c>
      <c r="C85" s="7" t="str">
        <f>MID(Over!F30,2,2)</f>
        <v>P+</v>
      </c>
      <c r="D85" s="7" t="str">
        <f>MID(Over!F30,4,2)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-1</v>
      </c>
      <c r="L85" s="30">
        <f>+AC85-Fasit!G62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3</v>
      </c>
      <c r="Z85">
        <f t="shared" si="15"/>
        <v>9</v>
      </c>
      <c r="AA85">
        <f>+Y85*Fasit!F62</f>
        <v>12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MID(Over!F31,1,1)</f>
        <v>B</v>
      </c>
      <c r="C86" s="7" t="str">
        <f>MID(Over!F31,2,2)</f>
        <v>E-</v>
      </c>
      <c r="D86" s="7" t="str">
        <f>MID(Over!F31,4,2)</f>
        <v>2-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1</v>
      </c>
      <c r="L86" s="30">
        <f>+AC86-Fasit!G63</f>
        <v>1</v>
      </c>
      <c r="M86" s="13">
        <f t="shared" si="13"/>
        <v>1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13</v>
      </c>
      <c r="Z86">
        <f t="shared" si="15"/>
        <v>169</v>
      </c>
      <c r="AA86">
        <f>+Y86*Fasit!F63</f>
        <v>156</v>
      </c>
      <c r="AC86" s="14">
        <f>MATCH(D86,Poeng!$B$2:$B$17,0)</f>
        <v>4</v>
      </c>
      <c r="AD86">
        <f t="shared" si="16"/>
        <v>16</v>
      </c>
      <c r="AE86">
        <f>+AC86*Fasit!G63</f>
        <v>12</v>
      </c>
    </row>
    <row r="87" spans="1:31" ht="12.75">
      <c r="A87" s="3">
        <f t="shared" si="17"/>
        <v>23</v>
      </c>
      <c r="B87" s="7" t="str">
        <f>MID(Over!F32,1,1)</f>
        <v>A</v>
      </c>
      <c r="C87" s="7" t="str">
        <f>MID(Over!F32,2,2)</f>
        <v>O+</v>
      </c>
      <c r="D87" s="7" t="str">
        <f>MID(Over!F32,4,2)</f>
        <v>2+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0</v>
      </c>
      <c r="L87" s="30">
        <f>+AC87-Fasit!G64</f>
        <v>-1</v>
      </c>
      <c r="M87" s="13">
        <f t="shared" si="13"/>
        <v>0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6</v>
      </c>
      <c r="Z87">
        <f t="shared" si="15"/>
        <v>36</v>
      </c>
      <c r="AA87">
        <f>+Y87*Fasit!F64</f>
        <v>36</v>
      </c>
      <c r="AC87" s="14">
        <f>MATCH(D87,Poeng!$B$2:$B$17,0)</f>
        <v>6</v>
      </c>
      <c r="AD87">
        <f t="shared" si="16"/>
        <v>36</v>
      </c>
      <c r="AE87">
        <f>+AC87*Fasit!G64</f>
        <v>42</v>
      </c>
    </row>
    <row r="88" spans="1:31" ht="12.75">
      <c r="A88" s="3">
        <f t="shared" si="17"/>
        <v>24</v>
      </c>
      <c r="B88" s="7" t="str">
        <f>MID(Over!F33,1,1)</f>
        <v>A</v>
      </c>
      <c r="C88" s="7" t="str">
        <f>MID(Over!F33,2,2)</f>
        <v>O </v>
      </c>
      <c r="D88" s="7" t="str">
        <f>MID(Over!F33,4,2)</f>
        <v>2 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-1</v>
      </c>
      <c r="M88" s="13">
        <f t="shared" si="13"/>
        <v>0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5</v>
      </c>
      <c r="AD88">
        <f t="shared" si="16"/>
        <v>25</v>
      </c>
      <c r="AE88">
        <f>+AC88*Fasit!G65</f>
        <v>30</v>
      </c>
    </row>
    <row r="89" spans="1:31" ht="12.75">
      <c r="A89" s="3">
        <f t="shared" si="17"/>
        <v>25</v>
      </c>
      <c r="B89" s="7" t="str">
        <f>MID(Over!F34,1,1)</f>
        <v>D</v>
      </c>
      <c r="C89" s="7" t="str">
        <f>MID(Over!F34,2,2)</f>
        <v>O </v>
      </c>
      <c r="D89" s="7" t="str">
        <f>MID(Over!F34,4,2)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-1</v>
      </c>
      <c r="L89" s="30">
        <f>+AC89-Fasit!G66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5</v>
      </c>
      <c r="Z89">
        <f t="shared" si="15"/>
        <v>25</v>
      </c>
      <c r="AA89">
        <f>+Y89*Fasit!F66</f>
        <v>30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MID(Over!F35,1,1)</f>
        <v>A</v>
      </c>
      <c r="C90" s="7" t="str">
        <f>MID(Over!F35,2,2)</f>
        <v>O </v>
      </c>
      <c r="D90" s="7" t="str">
        <f>MID(Over!F35,4,2)</f>
        <v>2 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-1</v>
      </c>
      <c r="M90" s="13">
        <f t="shared" si="13"/>
        <v>1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5</v>
      </c>
      <c r="AD90">
        <f t="shared" si="16"/>
        <v>25</v>
      </c>
      <c r="AE90">
        <f>+AC90*Fasit!G67</f>
        <v>30</v>
      </c>
    </row>
    <row r="91" spans="1:31" ht="12.75">
      <c r="A91" s="3">
        <f t="shared" si="17"/>
        <v>27</v>
      </c>
      <c r="B91" s="7" t="str">
        <f>MID(Over!F36,1,1)</f>
        <v>A</v>
      </c>
      <c r="C91" s="7" t="str">
        <f>MID(Over!F36,2,2)</f>
        <v>O+</v>
      </c>
      <c r="D91" s="7" t="str">
        <f>MID(Over!F36,4,2)</f>
        <v>3-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0</v>
      </c>
      <c r="L91" s="30">
        <f>+AC91-Fasit!G68</f>
        <v>-1</v>
      </c>
      <c r="M91" s="13">
        <f t="shared" si="13"/>
        <v>0</v>
      </c>
      <c r="N91" s="8">
        <f t="shared" si="14"/>
        <v>1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6</v>
      </c>
      <c r="Z91">
        <f t="shared" si="15"/>
        <v>36</v>
      </c>
      <c r="AA91">
        <f>+Y91*Fasit!F68</f>
        <v>36</v>
      </c>
      <c r="AC91" s="14">
        <f>MATCH(D91,Poeng!$B$2:$B$17,0)</f>
        <v>7</v>
      </c>
      <c r="AD91">
        <f t="shared" si="16"/>
        <v>49</v>
      </c>
      <c r="AE91">
        <f>+AC91*Fasit!G68</f>
        <v>56</v>
      </c>
    </row>
    <row r="92" spans="1:31" ht="12.75">
      <c r="A92" s="3">
        <f t="shared" si="17"/>
        <v>28</v>
      </c>
      <c r="B92" s="7" t="str">
        <f>MID(Over!F37,1,1)</f>
        <v>A</v>
      </c>
      <c r="C92" s="7" t="str">
        <f>MID(Over!F37,2,2)</f>
        <v>O </v>
      </c>
      <c r="D92" s="7" t="str">
        <f>MID(Over!F37,4,2)</f>
        <v>2+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-1</v>
      </c>
      <c r="M92" s="13">
        <f t="shared" si="13"/>
        <v>0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6</v>
      </c>
      <c r="AD92">
        <f t="shared" si="16"/>
        <v>36</v>
      </c>
      <c r="AE92">
        <f>+AC92*Fasit!G69</f>
        <v>42</v>
      </c>
    </row>
    <row r="93" spans="1:31" ht="12.75">
      <c r="A93" s="3">
        <f t="shared" si="17"/>
        <v>29</v>
      </c>
      <c r="B93" s="7" t="str">
        <f>MID(Over!F38,1,1)</f>
        <v>D</v>
      </c>
      <c r="C93" s="7" t="str">
        <f>MID(Over!F38,2,2)</f>
        <v>O </v>
      </c>
      <c r="D93" s="7" t="str">
        <f>MID(Over!F38,4,2)</f>
        <v>2+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-1</v>
      </c>
      <c r="L93" s="30">
        <f>+AC93-Fasit!G70</f>
        <v>-2</v>
      </c>
      <c r="M93" s="13">
        <f t="shared" si="13"/>
        <v>1</v>
      </c>
      <c r="N93" s="8">
        <f t="shared" si="14"/>
        <v>2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5</v>
      </c>
      <c r="Z93">
        <f t="shared" si="15"/>
        <v>25</v>
      </c>
      <c r="AA93">
        <f>+Y93*Fasit!F70</f>
        <v>30</v>
      </c>
      <c r="AC93" s="14">
        <f>MATCH(D93,Poeng!$B$2:$B$17,0)</f>
        <v>6</v>
      </c>
      <c r="AD93">
        <f t="shared" si="16"/>
        <v>36</v>
      </c>
      <c r="AE93">
        <f>+AC93*Fasit!G70</f>
        <v>48</v>
      </c>
    </row>
    <row r="94" spans="1:31" ht="12.75">
      <c r="A94" s="3">
        <f t="shared" si="17"/>
        <v>30</v>
      </c>
      <c r="B94" s="7" t="str">
        <f>MID(Over!F39,1,1)</f>
        <v>A</v>
      </c>
      <c r="C94" s="7" t="str">
        <f>MID(Over!F39,2,2)</f>
        <v>O+</v>
      </c>
      <c r="D94" s="7" t="str">
        <f>MID(Over!F39,4,2)</f>
        <v>2 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0</v>
      </c>
      <c r="L94" s="30">
        <f>+AC94-Fasit!G71</f>
        <v>-2</v>
      </c>
      <c r="M94" s="13">
        <f t="shared" si="13"/>
        <v>0</v>
      </c>
      <c r="N94" s="8">
        <f t="shared" si="14"/>
        <v>2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6</v>
      </c>
      <c r="Z94">
        <f t="shared" si="15"/>
        <v>36</v>
      </c>
      <c r="AA94">
        <f>+Y94*Fasit!F71</f>
        <v>36</v>
      </c>
      <c r="AC94" s="14">
        <f>MATCH(D94,Poeng!$B$2:$B$17,0)</f>
        <v>5</v>
      </c>
      <c r="AD94">
        <f t="shared" si="16"/>
        <v>25</v>
      </c>
      <c r="AE94">
        <f>+AC94*Fasit!G71</f>
        <v>35</v>
      </c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8"/>
      <c r="Y95" s="14"/>
      <c r="AC95" s="14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8"/>
      <c r="Y96" s="14"/>
      <c r="AC96" s="14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275590551181102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N36" sqref="N36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9.5742187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+Over!G7</f>
        <v>101</v>
      </c>
      <c r="D7" s="1"/>
      <c r="E7" s="62" t="s">
        <v>93</v>
      </c>
      <c r="F7" s="3"/>
      <c r="G7" s="61" t="str">
        <f>+Over!G8</f>
        <v>SRR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90.21832086352867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67.88888888888896</v>
      </c>
      <c r="AW11" s="15">
        <f>100-(POWER((D25/20),3))</f>
        <v>92</v>
      </c>
      <c r="AX11" s="15">
        <f>100-((POWER((100-D26),2.1))/4)</f>
        <v>95.93300328128595</v>
      </c>
      <c r="AY11" s="3"/>
      <c r="AZ11" s="15">
        <f>+AV11*0.2+AW11*0.4+AX11*0.4</f>
        <v>88.75097909029218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53.76000000000013</v>
      </c>
      <c r="AW12" s="15">
        <f>100-(POWER((E25/20),3))</f>
        <v>92</v>
      </c>
      <c r="AX12" s="15">
        <f>100-((POWER((100-E26),2.1))/4)</f>
        <v>96.9910698618457</v>
      </c>
      <c r="AY12" s="3"/>
      <c r="AZ12" s="15">
        <f>+AV12*0.2+AW12*0.4+AX12*0.4</f>
        <v>86.34842794473832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67.88888888888896</v>
      </c>
      <c r="D15" s="15">
        <f t="shared" si="0"/>
        <v>92</v>
      </c>
      <c r="E15" s="15">
        <f t="shared" si="0"/>
        <v>95.93300328128595</v>
      </c>
      <c r="F15" s="3"/>
      <c r="G15" s="35">
        <f>+C15*0.2+D15*0.4+E15*0.4</f>
        <v>88.75097909029218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53.76000000000013</v>
      </c>
      <c r="D16" s="15">
        <f t="shared" si="0"/>
        <v>92</v>
      </c>
      <c r="E16" s="15">
        <f t="shared" si="0"/>
        <v>96.9910698618457</v>
      </c>
      <c r="F16" s="3"/>
      <c r="G16" s="35">
        <f>+C16*0.2+D16*0.4+E16*0.4</f>
        <v>86.34842794473832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6.366666666666666</v>
      </c>
      <c r="D19" s="16">
        <f>+SQRT((Z63-(C19*C19*C10))/C10)</f>
        <v>1.8882678717691417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7.033333333333333</v>
      </c>
      <c r="D20" s="16">
        <f>+SQRT((AD63-(C20*C20*C10))/C10)</f>
        <v>1.923249564900221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0.33333333333333304</v>
      </c>
      <c r="E23" s="12">
        <f>+C20-Fasit!C10</f>
        <v>0.39999999999999947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33.3333333333333</v>
      </c>
      <c r="E24" s="15">
        <f>+(C20-Fasit!C10)*100</f>
        <v>39.99999999999994</v>
      </c>
      <c r="F24" s="17"/>
      <c r="G24" s="1" t="s">
        <v>121</v>
      </c>
      <c r="H24" s="3"/>
      <c r="I24" s="10">
        <f>+AE49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6.666666666666667</v>
      </c>
      <c r="D25" s="15">
        <f>100*M63/C10</f>
        <v>40</v>
      </c>
      <c r="E25" s="15">
        <f>100*N63/C10</f>
        <v>40</v>
      </c>
      <c r="F25" s="3"/>
      <c r="G25" s="1" t="s">
        <v>122</v>
      </c>
      <c r="H25" s="3"/>
      <c r="I25" s="10">
        <f>+AF49</f>
        <v>960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96.22579378543277</v>
      </c>
      <c r="E26" s="15">
        <f>100*(((AE63-(C20*Fasit!C10*C10))/C10)/(D20*Fasit!D10))</f>
        <v>96.7302803164267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133</v>
      </c>
      <c r="C33" s="3"/>
      <c r="D33" s="3"/>
      <c r="E33" s="3"/>
      <c r="F33" s="3"/>
      <c r="G33" s="17"/>
      <c r="H33" s="3"/>
      <c r="I33" s="3"/>
      <c r="J33" s="18" t="s">
        <v>134</v>
      </c>
      <c r="K33" s="3"/>
      <c r="L33" s="3"/>
      <c r="M33" s="3"/>
      <c r="N33" s="3"/>
      <c r="O33" s="3"/>
      <c r="P33" s="3"/>
      <c r="Q33" s="3"/>
      <c r="R33" s="1" t="s">
        <v>155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129</v>
      </c>
      <c r="E34" s="3"/>
      <c r="F34" s="1" t="s">
        <v>130</v>
      </c>
      <c r="G34" s="1" t="s">
        <v>131</v>
      </c>
      <c r="H34" s="3"/>
      <c r="I34" s="1" t="s">
        <v>137</v>
      </c>
      <c r="J34" s="1"/>
      <c r="K34" s="3"/>
      <c r="L34" s="1" t="s">
        <v>95</v>
      </c>
      <c r="M34" s="3"/>
      <c r="N34" s="1" t="s">
        <v>135</v>
      </c>
      <c r="O34" s="1" t="s">
        <v>136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132</v>
      </c>
      <c r="H35" s="3"/>
      <c r="I35" s="1" t="s">
        <v>138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154</v>
      </c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COUNTIF($K$65:$K$94,Q36)</f>
        <v>0</v>
      </c>
      <c r="S36">
        <f aca="true" t="shared" si="6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153</v>
      </c>
      <c r="AC36" s="7" t="s">
        <v>153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0</v>
      </c>
      <c r="D38" s="15">
        <f t="shared" si="7"/>
        <v>0</v>
      </c>
      <c r="E38" s="3"/>
      <c r="F38">
        <f>+Fasit!B16</f>
        <v>3</v>
      </c>
      <c r="G38">
        <f t="shared" si="2"/>
        <v>-3</v>
      </c>
      <c r="H38" s="3"/>
      <c r="I38" s="1"/>
      <c r="J38" s="8" t="s">
        <v>3</v>
      </c>
      <c r="K38">
        <f t="shared" si="3"/>
        <v>2</v>
      </c>
      <c r="L38" s="15">
        <f t="shared" si="8"/>
        <v>6.666666666666667</v>
      </c>
      <c r="M38" s="3"/>
      <c r="N38">
        <f>+Fasit!F16</f>
        <v>3</v>
      </c>
      <c r="O38">
        <f t="shared" si="4"/>
        <v>-1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5</v>
      </c>
      <c r="D39" s="15">
        <f t="shared" si="7"/>
        <v>16.666666666666668</v>
      </c>
      <c r="E39" s="3"/>
      <c r="F39">
        <f>+Fasit!B17</f>
        <v>3</v>
      </c>
      <c r="G39">
        <f t="shared" si="2"/>
        <v>2</v>
      </c>
      <c r="H39" s="3"/>
      <c r="I39" s="1"/>
      <c r="J39" s="8" t="s">
        <v>6</v>
      </c>
      <c r="K39">
        <f t="shared" si="3"/>
        <v>2</v>
      </c>
      <c r="L39" s="15">
        <f t="shared" si="8"/>
        <v>6.666666666666667</v>
      </c>
      <c r="M39" s="3"/>
      <c r="N39">
        <f>+Fasit!F17</f>
        <v>1</v>
      </c>
      <c r="O39">
        <f t="shared" si="4"/>
        <v>1</v>
      </c>
      <c r="P39" s="3"/>
      <c r="Q39" s="3">
        <v>-1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 aca="true" t="shared" si="11" ref="AB39:AB47">100*Y39/$Y$49</f>
        <v>0</v>
      </c>
      <c r="AC39" s="45">
        <f aca="true" t="shared" si="12" ref="AC39:AC47"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4</v>
      </c>
      <c r="D40" s="15">
        <f t="shared" si="7"/>
        <v>13.333333333333334</v>
      </c>
      <c r="E40" s="3"/>
      <c r="F40">
        <f>+Fasit!B18</f>
        <v>6</v>
      </c>
      <c r="G40">
        <f t="shared" si="2"/>
        <v>-2</v>
      </c>
      <c r="H40" s="3"/>
      <c r="I40" s="22"/>
      <c r="J40" s="19" t="s">
        <v>22</v>
      </c>
      <c r="K40">
        <f t="shared" si="3"/>
        <v>0</v>
      </c>
      <c r="L40" s="15">
        <f t="shared" si="8"/>
        <v>0</v>
      </c>
      <c r="M40" s="3"/>
      <c r="N40">
        <f>+Fasit!F18</f>
        <v>2</v>
      </c>
      <c r="O40">
        <f t="shared" si="4"/>
        <v>-2</v>
      </c>
      <c r="P40" s="3"/>
      <c r="Q40" s="3">
        <v>0</v>
      </c>
      <c r="R40">
        <f t="shared" si="5"/>
        <v>18</v>
      </c>
      <c r="S40">
        <f t="shared" si="6"/>
        <v>18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t="shared" si="11"/>
        <v>0</v>
      </c>
      <c r="AC40" s="45">
        <f t="shared" si="12"/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10</v>
      </c>
      <c r="D41" s="15">
        <f t="shared" si="7"/>
        <v>33.333333333333336</v>
      </c>
      <c r="E41" s="3"/>
      <c r="F41">
        <f>+Fasit!B19</f>
        <v>8</v>
      </c>
      <c r="G41">
        <f t="shared" si="2"/>
        <v>2</v>
      </c>
      <c r="H41" s="3"/>
      <c r="I41" s="22"/>
      <c r="J41" s="8" t="s">
        <v>9</v>
      </c>
      <c r="K41">
        <f t="shared" si="3"/>
        <v>6</v>
      </c>
      <c r="L41" s="15">
        <f t="shared" si="8"/>
        <v>20</v>
      </c>
      <c r="M41" s="3"/>
      <c r="N41">
        <f>+Fasit!F19</f>
        <v>8</v>
      </c>
      <c r="O41">
        <f t="shared" si="4"/>
        <v>-2</v>
      </c>
      <c r="P41" s="3"/>
      <c r="Q41" s="3">
        <v>1</v>
      </c>
      <c r="R41">
        <f t="shared" si="5"/>
        <v>11</v>
      </c>
      <c r="S41">
        <f t="shared" si="6"/>
        <v>12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4</v>
      </c>
      <c r="D42" s="15">
        <f t="shared" si="7"/>
        <v>13.333333333333334</v>
      </c>
      <c r="E42" s="3"/>
      <c r="F42">
        <f>+Fasit!B20</f>
        <v>5</v>
      </c>
      <c r="G42">
        <f t="shared" si="2"/>
        <v>-1</v>
      </c>
      <c r="H42" s="3"/>
      <c r="I42" s="22"/>
      <c r="J42" s="8" t="s">
        <v>12</v>
      </c>
      <c r="K42">
        <f t="shared" si="3"/>
        <v>9</v>
      </c>
      <c r="L42" s="15">
        <f t="shared" si="8"/>
        <v>30</v>
      </c>
      <c r="M42" s="3"/>
      <c r="N42">
        <f>+Fasit!F20</f>
        <v>8</v>
      </c>
      <c r="O42">
        <f t="shared" si="4"/>
        <v>1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1</v>
      </c>
      <c r="Z42">
        <f t="shared" si="10"/>
        <v>0</v>
      </c>
      <c r="AA42" s="7"/>
      <c r="AB42" s="26">
        <f t="shared" si="11"/>
        <v>3.3333333333333335</v>
      </c>
      <c r="AC42" s="45">
        <f t="shared" si="12"/>
        <v>0</v>
      </c>
      <c r="AD42" s="7"/>
      <c r="AE42" s="21">
        <f>+AB42*6</f>
        <v>20</v>
      </c>
      <c r="AF42" s="21">
        <f>+AC42*9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4</v>
      </c>
      <c r="D43" s="15">
        <f t="shared" si="7"/>
        <v>13.333333333333334</v>
      </c>
      <c r="E43" s="3"/>
      <c r="F43">
        <f>+Fasit!B21</f>
        <v>1</v>
      </c>
      <c r="G43">
        <f t="shared" si="2"/>
        <v>3</v>
      </c>
      <c r="H43" s="3"/>
      <c r="I43" s="22"/>
      <c r="J43" s="19" t="s">
        <v>60</v>
      </c>
      <c r="K43">
        <f t="shared" si="3"/>
        <v>5</v>
      </c>
      <c r="L43" s="15">
        <f t="shared" si="8"/>
        <v>16.666666666666668</v>
      </c>
      <c r="M43" s="3"/>
      <c r="N43">
        <f>+Fasit!F21</f>
        <v>3</v>
      </c>
      <c r="O43">
        <f t="shared" si="4"/>
        <v>2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18</v>
      </c>
      <c r="Z43">
        <f t="shared" si="10"/>
        <v>18</v>
      </c>
      <c r="AA43" s="7"/>
      <c r="AB43" s="26">
        <f t="shared" si="11"/>
        <v>60</v>
      </c>
      <c r="AC43" s="45">
        <f t="shared" si="12"/>
        <v>60</v>
      </c>
      <c r="AD43" s="7"/>
      <c r="AE43" s="21">
        <f>+AB43*10</f>
        <v>600</v>
      </c>
      <c r="AF43" s="21">
        <f>+AC43*10</f>
        <v>600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2</v>
      </c>
      <c r="D44" s="15">
        <f t="shared" si="7"/>
        <v>6.666666666666667</v>
      </c>
      <c r="E44" s="3"/>
      <c r="F44">
        <f>+Fasit!B22</f>
        <v>3</v>
      </c>
      <c r="G44">
        <f t="shared" si="2"/>
        <v>-1</v>
      </c>
      <c r="H44" s="3"/>
      <c r="I44" s="22"/>
      <c r="J44" s="19" t="s">
        <v>15</v>
      </c>
      <c r="K44">
        <f t="shared" si="3"/>
        <v>4</v>
      </c>
      <c r="L44" s="15">
        <f t="shared" si="8"/>
        <v>13.333333333333334</v>
      </c>
      <c r="M44" s="3"/>
      <c r="N44">
        <f>+Fasit!F22</f>
        <v>3</v>
      </c>
      <c r="O44">
        <f t="shared" si="4"/>
        <v>1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11</v>
      </c>
      <c r="Z44">
        <f t="shared" si="10"/>
        <v>12</v>
      </c>
      <c r="AA44" s="7"/>
      <c r="AB44" s="26">
        <f t="shared" si="11"/>
        <v>36.666666666666664</v>
      </c>
      <c r="AC44" s="45">
        <f t="shared" si="12"/>
        <v>40</v>
      </c>
      <c r="AD44" s="7"/>
      <c r="AE44" s="21">
        <f>+AB44*6</f>
        <v>220</v>
      </c>
      <c r="AF44" s="21">
        <f>+AC44*9</f>
        <v>360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1</v>
      </c>
      <c r="L45" s="15">
        <f t="shared" si="8"/>
        <v>3.3333333333333335</v>
      </c>
      <c r="M45" s="3"/>
      <c r="N45">
        <f>+Fasit!F23</f>
        <v>1</v>
      </c>
      <c r="O45">
        <f t="shared" si="4"/>
        <v>0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141</v>
      </c>
      <c r="R46" s="1">
        <f>SUM(R36:R45)</f>
        <v>30</v>
      </c>
      <c r="S46" s="1">
        <f>SUM(S36:S45)</f>
        <v>30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1</v>
      </c>
      <c r="G47">
        <f t="shared" si="2"/>
        <v>-1</v>
      </c>
      <c r="H47" s="3"/>
      <c r="I47" s="22"/>
      <c r="J47" s="19" t="s">
        <v>17</v>
      </c>
      <c r="K47">
        <f t="shared" si="3"/>
        <v>1</v>
      </c>
      <c r="L47" s="15">
        <f t="shared" si="8"/>
        <v>3.3333333333333335</v>
      </c>
      <c r="M47" s="3"/>
      <c r="N47">
        <f>+Fasit!F25</f>
        <v>0</v>
      </c>
      <c r="O47">
        <f t="shared" si="4"/>
        <v>1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1</v>
      </c>
      <c r="D48" s="15">
        <f t="shared" si="7"/>
        <v>3.3333333333333335</v>
      </c>
      <c r="E48" s="3"/>
      <c r="F48">
        <f>+Fasit!B26</f>
        <v>0</v>
      </c>
      <c r="G48">
        <f t="shared" si="2"/>
        <v>1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152</v>
      </c>
      <c r="Y49">
        <f>SUM(Y39:Y48)</f>
        <v>30</v>
      </c>
      <c r="Z49">
        <f>SUM(Z39:Z48)</f>
        <v>30</v>
      </c>
      <c r="AA49" s="7"/>
      <c r="AB49" s="7">
        <f>SUM(AB39:AB48)</f>
        <v>100</v>
      </c>
      <c r="AC49" s="7">
        <f>SUM(AC39:AC48)</f>
        <v>100</v>
      </c>
      <c r="AD49" s="7"/>
      <c r="AE49" s="21">
        <f>SUM(AE39:AE48)</f>
        <v>840</v>
      </c>
      <c r="AF49" s="82">
        <f>SUM(AF39:AF48)</f>
        <v>960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 t="s">
        <v>152</v>
      </c>
      <c r="Z50" t="s">
        <v>152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8" t="s">
        <v>82</v>
      </c>
      <c r="C52">
        <f>SUM(C36:C50)</f>
        <v>30</v>
      </c>
      <c r="D52" s="15">
        <f>SUM(D36:D51)</f>
        <v>100</v>
      </c>
      <c r="E52" s="3"/>
      <c r="F52">
        <f>SUM(F36:F51)</f>
        <v>30</v>
      </c>
      <c r="G52">
        <f>SUM(G36:G51)</f>
        <v>0</v>
      </c>
      <c r="H52" s="3"/>
      <c r="I52" s="3"/>
      <c r="J52" s="8" t="s">
        <v>82</v>
      </c>
      <c r="K52">
        <f>SUM(K36:K51)</f>
        <v>30</v>
      </c>
      <c r="L52" s="15">
        <f>SUM(L36:L50)</f>
        <v>99.99999999999999</v>
      </c>
      <c r="M52" s="3"/>
      <c r="N52">
        <f>SUM(N36:N51)</f>
        <v>30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51" ht="12.75">
      <c r="A53" s="3"/>
      <c r="B53" s="1"/>
      <c r="C53" s="1"/>
      <c r="D53" s="1"/>
      <c r="E53" s="1"/>
      <c r="F53" s="1"/>
      <c r="G53" s="5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101</v>
      </c>
      <c r="J55" s="3"/>
      <c r="K55" s="3"/>
      <c r="L55" s="3"/>
      <c r="M55" s="24" t="s">
        <v>91</v>
      </c>
      <c r="N55" s="3"/>
      <c r="O55" s="50" t="str">
        <f>+G7</f>
        <v>SRR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51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2</v>
      </c>
      <c r="K63" s="11">
        <f>SUM(K65:K94)</f>
        <v>10</v>
      </c>
      <c r="L63" s="11">
        <f>SUM(L65:L94)</f>
        <v>12</v>
      </c>
      <c r="M63" s="11">
        <f>SUM(M65:M94)</f>
        <v>12</v>
      </c>
      <c r="N63" s="11">
        <f>SUM(N65:N94)</f>
        <v>12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191</v>
      </c>
      <c r="Z63" s="7">
        <f>SUM(Z65:Z94)</f>
        <v>1323</v>
      </c>
      <c r="AA63" s="7">
        <f>SUM(AA65:AA94)</f>
        <v>1260</v>
      </c>
      <c r="AC63" s="7">
        <f>SUM(AC65:AC94)</f>
        <v>211</v>
      </c>
      <c r="AD63" s="7">
        <f>SUM(AD65:AD94)</f>
        <v>1595</v>
      </c>
      <c r="AE63" s="7">
        <f>SUM(AE65:AE94)</f>
        <v>1506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MID(Over!G10,1,1)</f>
        <v>A</v>
      </c>
      <c r="C65" s="7" t="str">
        <f>MID(Over!G10,2,2)</f>
        <v>R+</v>
      </c>
      <c r="D65" s="7" t="str">
        <f>MID(Over!G10,4,2)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94">+ABS(K65)</f>
        <v>0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94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MID(Over!G11,1,1)</f>
        <v>A</v>
      </c>
      <c r="C66" s="7" t="str">
        <f>MID(Over!G11,2,2)</f>
        <v>R </v>
      </c>
      <c r="D66" s="7" t="str">
        <f>MID(Over!G11,4,2)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MID(Over!G12,1,1)</f>
        <v>D</v>
      </c>
      <c r="C67" s="7" t="str">
        <f>MID(Over!G12,2,2)</f>
        <v>O-</v>
      </c>
      <c r="D67" s="7" t="str">
        <f>MID(Over!G12,4,2)</f>
        <v>2+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MID(Over!G13,1,1)</f>
        <v>A</v>
      </c>
      <c r="C68" s="7" t="str">
        <f>MID(Over!G13,2,2)</f>
        <v>O+</v>
      </c>
      <c r="D68" s="7" t="str">
        <f>MID(Over!G13,4,2)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MID(Over!G14,1,1)</f>
        <v>F</v>
      </c>
      <c r="C69" s="7" t="str">
        <f>MID(Over!G14,2,2)</f>
        <v>O-</v>
      </c>
      <c r="D69" s="7" t="str">
        <f>MID(Over!G14,4,2)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4</v>
      </c>
      <c r="Z69">
        <f t="shared" si="15"/>
        <v>16</v>
      </c>
      <c r="AA69">
        <f>+Y69*Fasit!F46</f>
        <v>12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MID(Over!G15,1,1)</f>
        <v>A</v>
      </c>
      <c r="C70" s="7" t="str">
        <f>MID(Over!G15,2,2)</f>
        <v>O+</v>
      </c>
      <c r="D70" s="7" t="str">
        <f>MID(Over!G15,4,2)</f>
        <v>2-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4</v>
      </c>
      <c r="AD70">
        <f t="shared" si="16"/>
        <v>16</v>
      </c>
      <c r="AE70">
        <f>+AC70*Fasit!G47</f>
        <v>12</v>
      </c>
    </row>
    <row r="71" spans="1:31" ht="12.75">
      <c r="A71" s="3">
        <f t="shared" si="17"/>
        <v>7</v>
      </c>
      <c r="B71" s="7" t="str">
        <f>MID(Over!G16,1,1)</f>
        <v>A</v>
      </c>
      <c r="C71" s="7" t="str">
        <f>MID(Over!G16,2,2)</f>
        <v>R-</v>
      </c>
      <c r="D71" s="7" t="str">
        <f>MID(Over!G16,4,2)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MID(Over!G17,1,1)</f>
        <v>A</v>
      </c>
      <c r="C72" s="7" t="str">
        <f>MID(Over!G17,2,2)</f>
        <v>R </v>
      </c>
      <c r="D72" s="7" t="str">
        <f>MID(Over!G17,4,2)</f>
        <v>2+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6</v>
      </c>
      <c r="AD72">
        <f t="shared" si="16"/>
        <v>36</v>
      </c>
      <c r="AE72">
        <f>+AC72*Fasit!G49</f>
        <v>30</v>
      </c>
    </row>
    <row r="73" spans="1:31" ht="12.75">
      <c r="A73" s="3">
        <f t="shared" si="17"/>
        <v>9</v>
      </c>
      <c r="B73" s="7" t="str">
        <f>MID(Over!G18,1,1)</f>
        <v>A</v>
      </c>
      <c r="C73" s="7" t="str">
        <f>MID(Over!G18,2,2)</f>
        <v>O </v>
      </c>
      <c r="D73" s="7" t="str">
        <f>MID(Over!G18,4,2)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MID(Over!G19,1,1)</f>
        <v>A</v>
      </c>
      <c r="C74" s="7" t="str">
        <f>MID(Over!G19,2,2)</f>
        <v>O+</v>
      </c>
      <c r="D74" s="7" t="str">
        <f>MID(Over!G19,4,2)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MID(Over!G20,1,1)</f>
        <v>A</v>
      </c>
      <c r="C75" s="7" t="str">
        <f>MID(Over!G20,2,2)</f>
        <v>R-</v>
      </c>
      <c r="D75" s="7" t="str">
        <f>MID(Over!G20,4,2)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MID(Over!G21,1,1)</f>
        <v>A</v>
      </c>
      <c r="C76" s="7" t="str">
        <f>MID(Over!G21,2,2)</f>
        <v>O+</v>
      </c>
      <c r="D76" s="7" t="str">
        <f>MID(Over!G21,4,2)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MID(Over!G22,1,1)</f>
        <v>E</v>
      </c>
      <c r="C77" s="7" t="str">
        <f>MID(Over!G22,2,2)</f>
        <v>O </v>
      </c>
      <c r="D77" s="7" t="str">
        <f>MID(Over!G22,4,2)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MID(Over!G23,1,1)</f>
        <v>E</v>
      </c>
      <c r="C78" s="7" t="str">
        <f>MID(Over!G23,2,2)</f>
        <v>O-</v>
      </c>
      <c r="D78" s="7" t="str">
        <f>MID(Over!G23,4,2)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MID(Over!G24,1,1)</f>
        <v>A</v>
      </c>
      <c r="C79" s="7" t="str">
        <f>MID(Over!G24,2,2)</f>
        <v>R </v>
      </c>
      <c r="D79" s="7" t="str">
        <f>MID(Over!G24,4,2)</f>
        <v>3 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8</v>
      </c>
      <c r="AD79">
        <f t="shared" si="16"/>
        <v>64</v>
      </c>
      <c r="AE79">
        <f>+AC79*Fasit!G56</f>
        <v>56</v>
      </c>
    </row>
    <row r="80" spans="1:31" ht="12.75">
      <c r="A80" s="3">
        <f t="shared" si="17"/>
        <v>16</v>
      </c>
      <c r="B80" s="7" t="str">
        <f>MID(Over!G25,1,1)</f>
        <v>A</v>
      </c>
      <c r="C80" s="7" t="str">
        <f>MID(Over!G25,2,2)</f>
        <v>R+</v>
      </c>
      <c r="D80" s="7" t="str">
        <f>MID(Over!G25,4,2)</f>
        <v>3-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7</v>
      </c>
      <c r="AD80">
        <f t="shared" si="16"/>
        <v>49</v>
      </c>
      <c r="AE80">
        <f>+AC80*Fasit!G57</f>
        <v>42</v>
      </c>
    </row>
    <row r="81" spans="1:31" ht="12.75">
      <c r="A81" s="3">
        <f t="shared" si="17"/>
        <v>17</v>
      </c>
      <c r="B81" s="7" t="str">
        <f>MID(Over!G26,1,1)</f>
        <v>A</v>
      </c>
      <c r="C81" s="7" t="str">
        <f>MID(Over!G26,2,2)</f>
        <v>R-</v>
      </c>
      <c r="D81" s="7" t="str">
        <f>MID(Over!G26,4,2)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7</v>
      </c>
      <c r="Z81">
        <f t="shared" si="15"/>
        <v>49</v>
      </c>
      <c r="AA81">
        <f>+Y81*Fasit!F58</f>
        <v>49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MID(Over!G27,1,1)</f>
        <v>A</v>
      </c>
      <c r="C82" s="7" t="str">
        <f>MID(Over!G27,2,2)</f>
        <v>O+</v>
      </c>
      <c r="D82" s="7" t="str">
        <f>MID(Over!G27,4,2)</f>
        <v>3-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1</v>
      </c>
      <c r="L82" s="30">
        <f>+AC82-Fasit!G59</f>
        <v>1</v>
      </c>
      <c r="M82" s="13">
        <f t="shared" si="13"/>
        <v>1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6</v>
      </c>
      <c r="Z82">
        <f t="shared" si="15"/>
        <v>36</v>
      </c>
      <c r="AA82">
        <f>+Y82*Fasit!F59</f>
        <v>30</v>
      </c>
      <c r="AC82" s="14">
        <f>MATCH(D82,Poeng!$B$2:$B$17,0)</f>
        <v>7</v>
      </c>
      <c r="AD82">
        <f t="shared" si="16"/>
        <v>49</v>
      </c>
      <c r="AE82">
        <f>+AC82*Fasit!G59</f>
        <v>42</v>
      </c>
    </row>
    <row r="83" spans="1:31" ht="12.75">
      <c r="A83" s="3">
        <f t="shared" si="17"/>
        <v>19</v>
      </c>
      <c r="B83" s="7" t="str">
        <f>MID(Over!G28,1,1)</f>
        <v>A</v>
      </c>
      <c r="C83" s="7" t="str">
        <f>MID(Over!G28,2,2)</f>
        <v>R </v>
      </c>
      <c r="D83" s="7" t="str">
        <f>MID(Over!G28,4,2)</f>
        <v>2+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0</v>
      </c>
      <c r="L83" s="30">
        <f>+AC83-Fasit!G60</f>
        <v>0</v>
      </c>
      <c r="M83" s="13">
        <f t="shared" si="13"/>
        <v>0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8</v>
      </c>
      <c r="Z83">
        <f t="shared" si="15"/>
        <v>64</v>
      </c>
      <c r="AA83">
        <f>+Y83*Fasit!F60</f>
        <v>64</v>
      </c>
      <c r="AC83" s="14">
        <f>MATCH(D83,Poeng!$B$2:$B$17,0)</f>
        <v>6</v>
      </c>
      <c r="AD83">
        <f t="shared" si="16"/>
        <v>36</v>
      </c>
      <c r="AE83">
        <f>+AC83*Fasit!G60</f>
        <v>36</v>
      </c>
    </row>
    <row r="84" spans="1:31" ht="12.75">
      <c r="A84" s="3">
        <f t="shared" si="17"/>
        <v>20</v>
      </c>
      <c r="B84" s="7" t="str">
        <f>MID(Over!G29,1,1)</f>
        <v>D</v>
      </c>
      <c r="C84" s="7" t="str">
        <f>MID(Over!G29,2,2)</f>
        <v>O-</v>
      </c>
      <c r="D84" s="7" t="str">
        <f>MID(Over!G29,4,2)</f>
        <v>1+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1</v>
      </c>
      <c r="K84" s="29">
        <f>+Y84-Fasit!F61</f>
        <v>1</v>
      </c>
      <c r="L84" s="30">
        <f>+AC84-Fasit!G61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DE</v>
      </c>
      <c r="Y84" s="14">
        <f>MATCH(C84,Poeng!$C$2:$C$17,0)</f>
        <v>4</v>
      </c>
      <c r="Z84">
        <f t="shared" si="15"/>
        <v>16</v>
      </c>
      <c r="AA84">
        <f>+Y84*Fasit!F61</f>
        <v>12</v>
      </c>
      <c r="AC84" s="14">
        <f>MATCH(D84,Poeng!$B$2:$B$17,0)</f>
        <v>3</v>
      </c>
      <c r="AD84">
        <f t="shared" si="16"/>
        <v>9</v>
      </c>
      <c r="AE84">
        <f>+AC84*Fasit!G61</f>
        <v>9</v>
      </c>
    </row>
    <row r="85" spans="1:31" ht="12.75">
      <c r="A85" s="3">
        <f t="shared" si="17"/>
        <v>21</v>
      </c>
      <c r="B85" s="7" t="str">
        <f>MID(Over!G30,1,1)</f>
        <v>E</v>
      </c>
      <c r="C85" s="7" t="str">
        <f>MID(Over!G30,2,2)</f>
        <v>O-</v>
      </c>
      <c r="D85" s="7" t="str">
        <f>MID(Over!G30,4,2)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0</v>
      </c>
      <c r="L85" s="30">
        <f>+AC85-Fasit!G62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4</v>
      </c>
      <c r="Z85">
        <f t="shared" si="15"/>
        <v>16</v>
      </c>
      <c r="AA85">
        <f>+Y85*Fasit!F62</f>
        <v>16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MID(Over!G31,1,1)</f>
        <v>B</v>
      </c>
      <c r="C86" s="7" t="str">
        <f>MID(Over!G31,2,2)</f>
        <v>E-</v>
      </c>
      <c r="D86" s="7" t="str">
        <f>MID(Over!G31,4,2)</f>
        <v>1+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1</v>
      </c>
      <c r="L86" s="30">
        <f>+AC86-Fasit!G63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13</v>
      </c>
      <c r="Z86">
        <f t="shared" si="15"/>
        <v>169</v>
      </c>
      <c r="AA86">
        <f>+Y86*Fasit!F63</f>
        <v>156</v>
      </c>
      <c r="AC86" s="14">
        <f>MATCH(D86,Poeng!$B$2:$B$17,0)</f>
        <v>3</v>
      </c>
      <c r="AD86">
        <f t="shared" si="16"/>
        <v>9</v>
      </c>
      <c r="AE86">
        <f>+AC86*Fasit!G63</f>
        <v>9</v>
      </c>
    </row>
    <row r="87" spans="1:31" ht="12.75">
      <c r="A87" s="3">
        <f t="shared" si="17"/>
        <v>23</v>
      </c>
      <c r="B87" s="7" t="str">
        <f>MID(Over!G32,1,1)</f>
        <v>A</v>
      </c>
      <c r="C87" s="7" t="str">
        <f>MID(Over!G32,2,2)</f>
        <v>O+</v>
      </c>
      <c r="D87" s="7" t="str">
        <f>MID(Over!G32,4,2)</f>
        <v>3-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0</v>
      </c>
      <c r="L87" s="30">
        <f>+AC87-Fasit!G64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6</v>
      </c>
      <c r="Z87">
        <f t="shared" si="15"/>
        <v>36</v>
      </c>
      <c r="AA87">
        <f>+Y87*Fasit!F64</f>
        <v>36</v>
      </c>
      <c r="AC87" s="14">
        <f>MATCH(D87,Poeng!$B$2:$B$17,0)</f>
        <v>7</v>
      </c>
      <c r="AD87">
        <f t="shared" si="16"/>
        <v>49</v>
      </c>
      <c r="AE87">
        <f>+AC87*Fasit!G64</f>
        <v>49</v>
      </c>
    </row>
    <row r="88" spans="1:31" ht="12.75">
      <c r="A88" s="3">
        <f t="shared" si="17"/>
        <v>24</v>
      </c>
      <c r="B88" s="7" t="str">
        <f>MID(Over!G33,1,1)</f>
        <v>A</v>
      </c>
      <c r="C88" s="7" t="str">
        <f>MID(Over!G33,2,2)</f>
        <v>O </v>
      </c>
      <c r="D88" s="7" t="str">
        <f>MID(Over!G33,4,2)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MID(Over!G34,1,1)</f>
        <v>D</v>
      </c>
      <c r="C89" s="7" t="str">
        <f>MID(Over!G34,2,2)</f>
        <v>R-</v>
      </c>
      <c r="D89" s="7" t="str">
        <f>MID(Over!G34,4,2)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1</v>
      </c>
      <c r="L89" s="30">
        <f>+AC89-Fasit!G66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7</v>
      </c>
      <c r="Z89">
        <f t="shared" si="15"/>
        <v>49</v>
      </c>
      <c r="AA89">
        <f>+Y89*Fasit!F66</f>
        <v>42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MID(Over!G35,1,1)</f>
        <v>A</v>
      </c>
      <c r="C90" s="7" t="str">
        <f>MID(Over!G35,2,2)</f>
        <v>O+</v>
      </c>
      <c r="D90" s="7" t="str">
        <f>MID(Over!G35,4,2)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0</v>
      </c>
      <c r="L90" s="30">
        <f>+AC90-Fasit!G67</f>
        <v>0</v>
      </c>
      <c r="M90" s="13">
        <f t="shared" si="13"/>
        <v>0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6</v>
      </c>
      <c r="Z90">
        <f t="shared" si="15"/>
        <v>36</v>
      </c>
      <c r="AA90">
        <f>+Y90*Fasit!F67</f>
        <v>36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MID(Over!G36,1,1)</f>
        <v>A</v>
      </c>
      <c r="C91" s="7" t="str">
        <f>MID(Over!G36,2,2)</f>
        <v>O+</v>
      </c>
      <c r="D91" s="7" t="str">
        <f>MID(Over!G36,4,2)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0</v>
      </c>
      <c r="L91" s="30">
        <f>+AC91-Fasit!G68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6</v>
      </c>
      <c r="Z91">
        <f t="shared" si="15"/>
        <v>36</v>
      </c>
      <c r="AA91">
        <f>+Y91*Fasit!F68</f>
        <v>36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MID(Over!G37,1,1)</f>
        <v>A</v>
      </c>
      <c r="C92" s="7" t="str">
        <f>MID(Over!G37,2,2)</f>
        <v>O </v>
      </c>
      <c r="D92" s="7" t="str">
        <f>MID(Over!G37,4,2)</f>
        <v>3 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1</v>
      </c>
      <c r="M92" s="13">
        <f t="shared" si="13"/>
        <v>0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8</v>
      </c>
      <c r="AD92">
        <f t="shared" si="16"/>
        <v>64</v>
      </c>
      <c r="AE92">
        <f>+AC92*Fasit!G69</f>
        <v>56</v>
      </c>
    </row>
    <row r="93" spans="1:31" ht="12.75">
      <c r="A93" s="3">
        <f t="shared" si="17"/>
        <v>29</v>
      </c>
      <c r="B93" s="7" t="str">
        <f>MID(Over!G38,1,1)</f>
        <v>D</v>
      </c>
      <c r="C93" s="7" t="str">
        <f>MID(Over!G38,2,2)</f>
        <v>O+</v>
      </c>
      <c r="D93" s="7" t="str">
        <f>MID(Over!G38,4,2)</f>
        <v>3+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0</v>
      </c>
      <c r="L93" s="30">
        <f>+AC93-Fasit!G70</f>
        <v>1</v>
      </c>
      <c r="M93" s="13">
        <f t="shared" si="13"/>
        <v>0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6</v>
      </c>
      <c r="Z93">
        <f t="shared" si="15"/>
        <v>36</v>
      </c>
      <c r="AA93">
        <f>+Y93*Fasit!F70</f>
        <v>36</v>
      </c>
      <c r="AC93" s="14">
        <f>MATCH(D93,Poeng!$B$2:$B$17,0)</f>
        <v>9</v>
      </c>
      <c r="AD93">
        <f t="shared" si="16"/>
        <v>81</v>
      </c>
      <c r="AE93">
        <f>+AC93*Fasit!G70</f>
        <v>72</v>
      </c>
    </row>
    <row r="94" spans="1:31" ht="12.75">
      <c r="A94" s="3">
        <f t="shared" si="17"/>
        <v>30</v>
      </c>
      <c r="B94" s="7" t="str">
        <f>MID(Over!G39,1,1)</f>
        <v>A</v>
      </c>
      <c r="C94" s="7" t="str">
        <f>MID(Over!G39,2,2)</f>
        <v>O+</v>
      </c>
      <c r="D94" s="7" t="str">
        <f>MID(Over!G39,4,2)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0</v>
      </c>
      <c r="L94" s="30">
        <f>+AC94-Fasit!G71</f>
        <v>0</v>
      </c>
      <c r="M94" s="13">
        <f t="shared" si="13"/>
        <v>0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6</v>
      </c>
      <c r="Z94">
        <f t="shared" si="15"/>
        <v>36</v>
      </c>
      <c r="AA94">
        <f>+Y94*Fasit!F71</f>
        <v>36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87">
        <f>+Over!H7</f>
        <v>102</v>
      </c>
      <c r="D7" s="1"/>
      <c r="E7" s="62" t="s">
        <v>93</v>
      </c>
      <c r="F7" s="3"/>
      <c r="G7" s="61" t="str">
        <f>+Over!H8</f>
        <v>SS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87.36153451529333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73.99000000000004</v>
      </c>
      <c r="AW11" s="15">
        <f>100-(POWER((D25/20),3))</f>
        <v>89.8287037037037</v>
      </c>
      <c r="AX11" s="15">
        <f>100-((POWER((100-D26),2.1))/4)</f>
        <v>92.96502635981429</v>
      </c>
      <c r="AY11" s="3"/>
      <c r="AZ11" s="15">
        <f>+AV11*0.2+AW11*0.4+AX11*0.4</f>
        <v>87.9154920254072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61.14555555555563</v>
      </c>
      <c r="AW12" s="15">
        <f>100-(POWER((E25/20),3))</f>
        <v>77.25462962962963</v>
      </c>
      <c r="AX12" s="15">
        <f>100-((POWER((100-E26),2.1))/4)</f>
        <v>88.70648250488551</v>
      </c>
      <c r="AY12" s="3"/>
      <c r="AZ12" s="15">
        <f>+AV12*0.2+AW12*0.4+AX12*0.4</f>
        <v>78.6135559649172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73.99000000000004</v>
      </c>
      <c r="D15" s="15">
        <f t="shared" si="0"/>
        <v>89.8287037037037</v>
      </c>
      <c r="E15" s="15">
        <f t="shared" si="0"/>
        <v>92.96502635981429</v>
      </c>
      <c r="F15" s="3"/>
      <c r="G15" s="35">
        <f>+C15*0.2+D15*0.4+E15*0.4</f>
        <v>87.9154920254072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61.14555555555563</v>
      </c>
      <c r="D16" s="15">
        <f t="shared" si="0"/>
        <v>77.25462962962963</v>
      </c>
      <c r="E16" s="15">
        <f t="shared" si="0"/>
        <v>88.70648250488551</v>
      </c>
      <c r="F16" s="3"/>
      <c r="G16" s="35">
        <f>+C16*0.2+D16*0.4+E16*0.4</f>
        <v>78.6135559649172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6.333333333333333</v>
      </c>
      <c r="D19" s="16">
        <f>+SQRT((Z63-(C19*C19*C10))/C10)</f>
        <v>2.0709632756012097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7</v>
      </c>
      <c r="D20" s="16">
        <f>+SQRT((AD63-(C20*C20*C10))/C10)</f>
        <v>2.23606797749979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0.2999999999999998</v>
      </c>
      <c r="E23" s="12">
        <f>+C20-Fasit!C10</f>
        <v>0.36666666666666625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29.999999999999982</v>
      </c>
      <c r="E24" s="15">
        <f>+(C20-Fasit!C10)*100</f>
        <v>36.66666666666663</v>
      </c>
      <c r="F24" s="17"/>
      <c r="G24" s="1" t="s">
        <v>121</v>
      </c>
      <c r="H24" s="3"/>
      <c r="I24" s="10">
        <f>+AE50</f>
        <v>790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6.666666666666667</v>
      </c>
      <c r="D25" s="15">
        <f>100*M63/C10</f>
        <v>43.333333333333336</v>
      </c>
      <c r="E25" s="15">
        <f>100*N63/C10</f>
        <v>56.666666666666664</v>
      </c>
      <c r="F25" s="3"/>
      <c r="G25" s="1" t="s">
        <v>122</v>
      </c>
      <c r="H25" s="3"/>
      <c r="I25" s="10">
        <f>+AF50</f>
        <v>863.3333333333334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95.1004797705541</v>
      </c>
      <c r="E26" s="15">
        <f>100*(((AE63-(C20*Fasit!C10*C10))/C10)/(D20*Fasit!D10))</f>
        <v>93.86177949215588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7"/>
      <c r="Y37" s="7"/>
      <c r="Z37" s="7"/>
      <c r="AA37" s="7" t="s">
        <v>153</v>
      </c>
      <c r="AB37" s="7" t="s">
        <v>153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3.3333333333333335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6.666666666666667</v>
      </c>
      <c r="E39" s="3"/>
      <c r="F39">
        <f>+Fasit!B16</f>
        <v>3</v>
      </c>
      <c r="G39">
        <f t="shared" si="2"/>
        <v>-1</v>
      </c>
      <c r="H39" s="3"/>
      <c r="I39" s="1"/>
      <c r="J39" s="8" t="s">
        <v>3</v>
      </c>
      <c r="K39">
        <f t="shared" si="3"/>
        <v>2</v>
      </c>
      <c r="L39" s="15">
        <f t="shared" si="8"/>
        <v>6.666666666666667</v>
      </c>
      <c r="M39" s="3"/>
      <c r="N39">
        <f>+Fasit!F16</f>
        <v>3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6.666666666666667</v>
      </c>
      <c r="E40" s="3"/>
      <c r="F40">
        <f>+Fasit!B17</f>
        <v>3</v>
      </c>
      <c r="G40">
        <f t="shared" si="2"/>
        <v>-1</v>
      </c>
      <c r="H40" s="3"/>
      <c r="I40" s="1"/>
      <c r="J40" s="8" t="s">
        <v>6</v>
      </c>
      <c r="K40">
        <f t="shared" si="3"/>
        <v>3</v>
      </c>
      <c r="L40" s="15">
        <f t="shared" si="8"/>
        <v>10</v>
      </c>
      <c r="M40" s="3"/>
      <c r="N40">
        <f>+Fasit!F17</f>
        <v>1</v>
      </c>
      <c r="O40">
        <f t="shared" si="4"/>
        <v>2</v>
      </c>
      <c r="P40" s="3"/>
      <c r="Q40" s="3">
        <v>-1</v>
      </c>
      <c r="R40">
        <f t="shared" si="5"/>
        <v>2</v>
      </c>
      <c r="S40">
        <f t="shared" si="6"/>
        <v>3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6</v>
      </c>
      <c r="D41" s="15">
        <f t="shared" si="7"/>
        <v>20</v>
      </c>
      <c r="E41" s="3"/>
      <c r="F41">
        <f>+Fasit!B18</f>
        <v>6</v>
      </c>
      <c r="G41">
        <f t="shared" si="2"/>
        <v>0</v>
      </c>
      <c r="H41" s="3"/>
      <c r="I41" s="22"/>
      <c r="J41" s="19" t="s">
        <v>22</v>
      </c>
      <c r="K41">
        <f t="shared" si="3"/>
        <v>1</v>
      </c>
      <c r="L41" s="15">
        <f t="shared" si="8"/>
        <v>3.3333333333333335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18</v>
      </c>
      <c r="S41">
        <f t="shared" si="6"/>
        <v>16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5</v>
      </c>
      <c r="D42" s="15">
        <f t="shared" si="7"/>
        <v>16.666666666666668</v>
      </c>
      <c r="E42" s="3"/>
      <c r="F42">
        <f>+Fasit!B19</f>
        <v>8</v>
      </c>
      <c r="G42">
        <f t="shared" si="2"/>
        <v>-3</v>
      </c>
      <c r="H42" s="3"/>
      <c r="I42" s="22"/>
      <c r="J42" s="8" t="s">
        <v>9</v>
      </c>
      <c r="K42">
        <f t="shared" si="3"/>
        <v>6</v>
      </c>
      <c r="L42" s="15">
        <f t="shared" si="8"/>
        <v>20</v>
      </c>
      <c r="M42" s="3"/>
      <c r="N42">
        <f>+Fasit!F19</f>
        <v>8</v>
      </c>
      <c r="O42">
        <f t="shared" si="4"/>
        <v>-2</v>
      </c>
      <c r="P42" s="3"/>
      <c r="Q42" s="3">
        <v>1</v>
      </c>
      <c r="R42">
        <f t="shared" si="5"/>
        <v>9</v>
      </c>
      <c r="S42">
        <f t="shared" si="6"/>
        <v>8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5</v>
      </c>
      <c r="D43" s="15">
        <f t="shared" si="7"/>
        <v>16.666666666666668</v>
      </c>
      <c r="E43" s="3"/>
      <c r="F43">
        <f>+Fasit!B20</f>
        <v>5</v>
      </c>
      <c r="G43">
        <f t="shared" si="2"/>
        <v>0</v>
      </c>
      <c r="H43" s="3"/>
      <c r="I43" s="22"/>
      <c r="J43" s="8" t="s">
        <v>12</v>
      </c>
      <c r="K43">
        <f t="shared" si="3"/>
        <v>9</v>
      </c>
      <c r="L43" s="15">
        <f t="shared" si="8"/>
        <v>30</v>
      </c>
      <c r="M43" s="3"/>
      <c r="N43">
        <f>+Fasit!F20</f>
        <v>8</v>
      </c>
      <c r="O43">
        <f t="shared" si="4"/>
        <v>1</v>
      </c>
      <c r="P43" s="3"/>
      <c r="Q43" s="3">
        <v>2</v>
      </c>
      <c r="R43">
        <f t="shared" si="5"/>
        <v>1</v>
      </c>
      <c r="S43">
        <f t="shared" si="6"/>
        <v>3</v>
      </c>
      <c r="T43" s="3"/>
      <c r="U43" s="3"/>
      <c r="V43" s="3"/>
      <c r="W43" s="3"/>
      <c r="X43" s="3">
        <v>-1</v>
      </c>
      <c r="Y43">
        <f t="shared" si="9"/>
        <v>2</v>
      </c>
      <c r="Z43">
        <f t="shared" si="10"/>
        <v>3</v>
      </c>
      <c r="AA43" s="7"/>
      <c r="AB43" s="26">
        <f t="shared" si="11"/>
        <v>6.666666666666667</v>
      </c>
      <c r="AC43" s="45">
        <f t="shared" si="12"/>
        <v>10</v>
      </c>
      <c r="AD43" s="7"/>
      <c r="AE43" s="21">
        <f>+AB43*6</f>
        <v>40</v>
      </c>
      <c r="AF43" s="21">
        <f>+AC43*9</f>
        <v>90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5</v>
      </c>
      <c r="D44" s="15">
        <f t="shared" si="7"/>
        <v>16.666666666666668</v>
      </c>
      <c r="E44" s="3"/>
      <c r="F44">
        <f>+Fasit!B21</f>
        <v>1</v>
      </c>
      <c r="G44">
        <f t="shared" si="2"/>
        <v>4</v>
      </c>
      <c r="H44" s="3"/>
      <c r="I44" s="22"/>
      <c r="J44" s="19" t="s">
        <v>60</v>
      </c>
      <c r="K44">
        <f t="shared" si="3"/>
        <v>1</v>
      </c>
      <c r="L44" s="15">
        <f t="shared" si="8"/>
        <v>3.3333333333333335</v>
      </c>
      <c r="M44" s="3"/>
      <c r="N44">
        <f>+Fasit!F21</f>
        <v>3</v>
      </c>
      <c r="O44">
        <f t="shared" si="4"/>
        <v>-2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18</v>
      </c>
      <c r="Z44">
        <f t="shared" si="10"/>
        <v>16</v>
      </c>
      <c r="AA44" s="7"/>
      <c r="AB44" s="26">
        <f t="shared" si="11"/>
        <v>60</v>
      </c>
      <c r="AC44" s="45">
        <f t="shared" si="12"/>
        <v>53.333333333333336</v>
      </c>
      <c r="AD44" s="7"/>
      <c r="AE44" s="21">
        <f>+AB44*10</f>
        <v>600</v>
      </c>
      <c r="AF44" s="21">
        <f>+AC44*10</f>
        <v>533.3333333333334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2</v>
      </c>
      <c r="D45" s="15">
        <f t="shared" si="7"/>
        <v>6.666666666666667</v>
      </c>
      <c r="E45" s="3"/>
      <c r="F45">
        <f>+Fasit!B22</f>
        <v>3</v>
      </c>
      <c r="G45">
        <f t="shared" si="2"/>
        <v>-1</v>
      </c>
      <c r="H45" s="3"/>
      <c r="I45" s="22"/>
      <c r="J45" s="19" t="s">
        <v>15</v>
      </c>
      <c r="K45">
        <f t="shared" si="3"/>
        <v>3</v>
      </c>
      <c r="L45" s="15">
        <f t="shared" si="8"/>
        <v>10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9</v>
      </c>
      <c r="Z45">
        <f t="shared" si="10"/>
        <v>8</v>
      </c>
      <c r="AA45" s="7"/>
      <c r="AB45" s="26">
        <f t="shared" si="11"/>
        <v>30</v>
      </c>
      <c r="AC45" s="45">
        <f t="shared" si="12"/>
        <v>26.666666666666668</v>
      </c>
      <c r="AD45" s="7"/>
      <c r="AE45" s="21">
        <f>+AB45*6</f>
        <v>180</v>
      </c>
      <c r="AF45" s="21">
        <f>+AC45*9</f>
        <v>240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3.3333333333333335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3</v>
      </c>
      <c r="L46" s="15">
        <f t="shared" si="8"/>
        <v>10</v>
      </c>
      <c r="M46" s="3"/>
      <c r="N46">
        <f>+Fasit!F23</f>
        <v>1</v>
      </c>
      <c r="O46">
        <f t="shared" si="4"/>
        <v>2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1</v>
      </c>
      <c r="Z46">
        <f t="shared" si="10"/>
        <v>3</v>
      </c>
      <c r="AA46" s="7"/>
      <c r="AB46" s="26">
        <f t="shared" si="11"/>
        <v>3.3333333333333335</v>
      </c>
      <c r="AC46" s="45">
        <f t="shared" si="12"/>
        <v>10</v>
      </c>
      <c r="AD46" s="7"/>
      <c r="AE46" s="21">
        <f>+AB46*-9</f>
        <v>-30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1</v>
      </c>
      <c r="D47" s="15">
        <f t="shared" si="7"/>
        <v>3.3333333333333335</v>
      </c>
      <c r="E47" s="3"/>
      <c r="F47">
        <f>+Fasit!B24</f>
        <v>0</v>
      </c>
      <c r="G47">
        <f t="shared" si="2"/>
        <v>1</v>
      </c>
      <c r="H47" s="3"/>
      <c r="I47" s="22"/>
      <c r="J47" s="19" t="s">
        <v>61</v>
      </c>
      <c r="K47">
        <f t="shared" si="3"/>
        <v>1</v>
      </c>
      <c r="L47" s="15">
        <f t="shared" si="8"/>
        <v>3.3333333333333335</v>
      </c>
      <c r="M47" s="3"/>
      <c r="N47">
        <f>+Fasit!F24</f>
        <v>1</v>
      </c>
      <c r="O47">
        <f t="shared" si="4"/>
        <v>0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1</v>
      </c>
      <c r="G48">
        <f t="shared" si="2"/>
        <v>-1</v>
      </c>
      <c r="H48" s="3"/>
      <c r="I48" s="22"/>
      <c r="J48" s="19" t="s">
        <v>17</v>
      </c>
      <c r="K48">
        <f t="shared" si="3"/>
        <v>1</v>
      </c>
      <c r="L48" s="15">
        <f t="shared" si="8"/>
        <v>3.3333333333333335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790</v>
      </c>
      <c r="AF50" s="82">
        <f>SUM(AF40:AF49)</f>
        <v>863.3333333333334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30</v>
      </c>
      <c r="D53" s="15">
        <f>SUM(D37:D52)</f>
        <v>100.00000000000001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99.99999999999999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6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7"/>
      <c r="Z54" s="7"/>
      <c r="AA54" s="7"/>
      <c r="AB54" s="7"/>
      <c r="AC54" s="7"/>
      <c r="AD54" s="7"/>
      <c r="AE54" s="7"/>
      <c r="AF54" s="70"/>
      <c r="AG54" s="7"/>
      <c r="AH54" s="70"/>
      <c r="AI54" s="7"/>
      <c r="AJ54" s="70"/>
      <c r="AK54" s="7"/>
      <c r="AL54" s="70"/>
      <c r="AM54" s="7"/>
      <c r="AN54" s="7"/>
      <c r="AO54" s="7"/>
      <c r="AP54" s="21"/>
      <c r="AQ54" s="21"/>
      <c r="AR54" s="7"/>
      <c r="AS54" s="7"/>
      <c r="AT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102</v>
      </c>
      <c r="J55" s="3"/>
      <c r="K55" s="3"/>
      <c r="L55" s="3"/>
      <c r="M55" s="24" t="s">
        <v>91</v>
      </c>
      <c r="N55" s="3"/>
      <c r="O55" s="50" t="str">
        <f>+G7</f>
        <v>SS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152</v>
      </c>
      <c r="N57" s="55" t="s">
        <v>90</v>
      </c>
      <c r="O57" s="55"/>
      <c r="P57" s="51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2</v>
      </c>
      <c r="K63" s="11">
        <f>SUM(K65:K94)</f>
        <v>9</v>
      </c>
      <c r="L63" s="11">
        <f>SUM(L65:L94)</f>
        <v>11</v>
      </c>
      <c r="M63" s="11">
        <f>SUM(M65:M94)</f>
        <v>13</v>
      </c>
      <c r="N63" s="11">
        <f>SUM(N65:N94)</f>
        <v>17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190</v>
      </c>
      <c r="Z63" s="7">
        <f>SUM(Z65:Z94)</f>
        <v>1332</v>
      </c>
      <c r="AA63" s="7">
        <f>SUM(AA65:AA94)</f>
        <v>1263</v>
      </c>
      <c r="AC63" s="7">
        <f>SUM(AC65:AC94)</f>
        <v>210</v>
      </c>
      <c r="AD63" s="7">
        <f>SUM(AD65:AD94)</f>
        <v>1620</v>
      </c>
      <c r="AE63" s="7">
        <f>SUM(AE65:AE94)</f>
        <v>1513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MID(Over!H10,1,1)</f>
        <v>A</v>
      </c>
      <c r="C65" s="7" t="str">
        <f>MID(Over!H10,2,2)</f>
        <v>U-</v>
      </c>
      <c r="D65" s="7" t="str">
        <f>MID(Over!H10,4,2)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94">+ABS(K65)</f>
        <v>1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94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MID(Over!H11,1,1)</f>
        <v>A</v>
      </c>
      <c r="C66" s="7" t="str">
        <f>MID(Over!H11,2,2)</f>
        <v>R-</v>
      </c>
      <c r="D66" s="7" t="str">
        <f>MID(Over!H11,4,2)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MID(Over!H12,1,1)</f>
        <v>D</v>
      </c>
      <c r="C67" s="7" t="str">
        <f>MID(Over!H12,2,2)</f>
        <v>P+</v>
      </c>
      <c r="D67" s="7" t="str">
        <f>MID(Over!H12,4,2)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MID(Over!H13,1,1)</f>
        <v>A</v>
      </c>
      <c r="C68" s="7" t="str">
        <f>MID(Over!H13,2,2)</f>
        <v>O </v>
      </c>
      <c r="D68" s="7" t="str">
        <f>MID(Over!H13,4,2)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MID(Over!H14,1,1)</f>
        <v>F</v>
      </c>
      <c r="C69" s="7" t="str">
        <f>MID(Over!H14,2,2)</f>
        <v>P </v>
      </c>
      <c r="D69" s="7" t="str">
        <f>MID(Over!H14,4,2)</f>
        <v>4-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1</v>
      </c>
      <c r="M69" s="13">
        <f t="shared" si="13"/>
        <v>1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10</v>
      </c>
      <c r="AD69">
        <f t="shared" si="16"/>
        <v>100</v>
      </c>
      <c r="AE69">
        <f>+AC69*Fasit!G46</f>
        <v>90</v>
      </c>
    </row>
    <row r="70" spans="1:31" ht="12.75">
      <c r="A70" s="3">
        <f t="shared" si="17"/>
        <v>6</v>
      </c>
      <c r="B70" s="7" t="str">
        <f>MID(Over!H15,1,1)</f>
        <v>B</v>
      </c>
      <c r="C70" s="7" t="str">
        <f>MID(Over!H15,2,2)</f>
        <v>O+</v>
      </c>
      <c r="D70" s="7" t="str">
        <f>MID(Over!H15,4,2)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MID(Over!H16,1,1)</f>
        <v>A</v>
      </c>
      <c r="C71" s="7" t="str">
        <f>MID(Over!H16,2,2)</f>
        <v>R </v>
      </c>
      <c r="D71" s="7" t="str">
        <f>MID(Over!H16,4,2)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MID(Over!H17,1,1)</f>
        <v>A</v>
      </c>
      <c r="C72" s="7" t="str">
        <f>MID(Over!H17,2,2)</f>
        <v>R-</v>
      </c>
      <c r="D72" s="7" t="str">
        <f>MID(Over!H17,4,2)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MID(Over!H18,1,1)</f>
        <v>A</v>
      </c>
      <c r="C73" s="7" t="str">
        <f>MID(Over!H18,2,2)</f>
        <v>O </v>
      </c>
      <c r="D73" s="7" t="str">
        <f>MID(Over!H18,4,2)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MID(Over!H19,1,1)</f>
        <v>A</v>
      </c>
      <c r="C74" s="7" t="str">
        <f>MID(Over!H19,2,2)</f>
        <v>O </v>
      </c>
      <c r="D74" s="7" t="str">
        <f>MID(Over!H19,4,2)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MID(Over!H20,1,1)</f>
        <v>A</v>
      </c>
      <c r="C75" s="7" t="str">
        <f>MID(Over!H20,2,2)</f>
        <v>R </v>
      </c>
      <c r="D75" s="7" t="str">
        <f>MID(Over!H20,4,2)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MID(Over!H21,1,1)</f>
        <v>A</v>
      </c>
      <c r="C76" s="7" t="str">
        <f>MID(Over!H21,2,2)</f>
        <v>R-</v>
      </c>
      <c r="D76" s="7" t="str">
        <f>MID(Over!H21,4,2)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7</v>
      </c>
      <c r="Z76">
        <f t="shared" si="15"/>
        <v>49</v>
      </c>
      <c r="AA76">
        <f>+Y76*Fasit!F53</f>
        <v>42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MID(Over!H22,1,1)</f>
        <v>E</v>
      </c>
      <c r="C77" s="7" t="str">
        <f>MID(Over!H22,2,2)</f>
        <v>O-</v>
      </c>
      <c r="D77" s="7" t="str">
        <f>MID(Over!H22,4,2)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MID(Over!H23,1,1)</f>
        <v>E</v>
      </c>
      <c r="C78" s="7" t="str">
        <f>MID(Over!H23,2,2)</f>
        <v>O </v>
      </c>
      <c r="D78" s="7" t="str">
        <f>MID(Over!H23,4,2)</f>
        <v>4-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10</v>
      </c>
      <c r="AD78">
        <f t="shared" si="16"/>
        <v>100</v>
      </c>
      <c r="AE78">
        <f>+AC78*Fasit!G55</f>
        <v>90</v>
      </c>
    </row>
    <row r="79" spans="1:31" ht="12.75">
      <c r="A79" s="3">
        <f t="shared" si="17"/>
        <v>15</v>
      </c>
      <c r="B79" s="7" t="str">
        <f>MID(Over!H24,1,1)</f>
        <v>A</v>
      </c>
      <c r="C79" s="7" t="str">
        <f>MID(Over!H24,2,2)</f>
        <v>R+</v>
      </c>
      <c r="D79" s="7" t="str">
        <f>MID(Over!H24,4,2)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31" ht="12.75">
      <c r="A80" s="3">
        <f t="shared" si="17"/>
        <v>16</v>
      </c>
      <c r="B80" s="7" t="str">
        <f>MID(Over!H25,1,1)</f>
        <v>A</v>
      </c>
      <c r="C80" s="7" t="str">
        <f>MID(Over!H25,2,2)</f>
        <v>R+</v>
      </c>
      <c r="D80" s="7" t="str">
        <f>MID(Over!H25,4,2)</f>
        <v>3-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7</v>
      </c>
      <c r="AD80">
        <f t="shared" si="16"/>
        <v>49</v>
      </c>
      <c r="AE80">
        <f>+AC80*Fasit!G57</f>
        <v>42</v>
      </c>
    </row>
    <row r="81" spans="1:31" ht="12.75">
      <c r="A81" s="3">
        <f t="shared" si="17"/>
        <v>17</v>
      </c>
      <c r="B81" s="7" t="str">
        <f>MID(Over!H26,1,1)</f>
        <v>A</v>
      </c>
      <c r="C81" s="7" t="str">
        <f>MID(Over!H26,2,2)</f>
        <v>R </v>
      </c>
      <c r="D81" s="7" t="str">
        <f>MID(Over!H26,4,2)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8</v>
      </c>
      <c r="Z81">
        <f t="shared" si="15"/>
        <v>64</v>
      </c>
      <c r="AA81">
        <f>+Y81*Fasit!F58</f>
        <v>56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MID(Over!H27,1,1)</f>
        <v>A</v>
      </c>
      <c r="C82" s="7" t="str">
        <f>MID(Over!H27,2,2)</f>
        <v>O+</v>
      </c>
      <c r="D82" s="7" t="str">
        <f>MID(Over!H27,4,2)</f>
        <v>3-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1</v>
      </c>
      <c r="L82" s="30">
        <f>+AC82-Fasit!G59</f>
        <v>1</v>
      </c>
      <c r="M82" s="13">
        <f t="shared" si="13"/>
        <v>1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6</v>
      </c>
      <c r="Z82">
        <f t="shared" si="15"/>
        <v>36</v>
      </c>
      <c r="AA82">
        <f>+Y82*Fasit!F59</f>
        <v>30</v>
      </c>
      <c r="AC82" s="14">
        <f>MATCH(D82,Poeng!$B$2:$B$17,0)</f>
        <v>7</v>
      </c>
      <c r="AD82">
        <f t="shared" si="16"/>
        <v>49</v>
      </c>
      <c r="AE82">
        <f>+AC82*Fasit!G59</f>
        <v>42</v>
      </c>
    </row>
    <row r="83" spans="1:31" ht="12.75">
      <c r="A83" s="3">
        <f t="shared" si="17"/>
        <v>19</v>
      </c>
      <c r="B83" s="7" t="str">
        <f>MID(Over!H28,1,1)</f>
        <v>B</v>
      </c>
      <c r="C83" s="7" t="str">
        <f>MID(Over!H28,2,2)</f>
        <v>R </v>
      </c>
      <c r="D83" s="7" t="str">
        <f>MID(Over!H28,4,2)</f>
        <v>2+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1</v>
      </c>
      <c r="K83" s="29">
        <f>+Y83-Fasit!F60</f>
        <v>0</v>
      </c>
      <c r="L83" s="30">
        <f>+AC83-Fasit!G60</f>
        <v>0</v>
      </c>
      <c r="M83" s="13">
        <f t="shared" si="13"/>
        <v>0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BA</v>
      </c>
      <c r="Y83" s="14">
        <f>MATCH(C83,Poeng!$C$2:$C$17,0)</f>
        <v>8</v>
      </c>
      <c r="Z83">
        <f t="shared" si="15"/>
        <v>64</v>
      </c>
      <c r="AA83">
        <f>+Y83*Fasit!F60</f>
        <v>64</v>
      </c>
      <c r="AC83" s="14">
        <f>MATCH(D83,Poeng!$B$2:$B$17,0)</f>
        <v>6</v>
      </c>
      <c r="AD83">
        <f t="shared" si="16"/>
        <v>36</v>
      </c>
      <c r="AE83">
        <f>+AC83*Fasit!G60</f>
        <v>36</v>
      </c>
    </row>
    <row r="84" spans="1:31" ht="12.75">
      <c r="A84" s="3">
        <f t="shared" si="17"/>
        <v>20</v>
      </c>
      <c r="B84" s="7" t="str">
        <f>MID(Over!H29,1,1)</f>
        <v>F</v>
      </c>
      <c r="C84" s="7" t="str">
        <f>MID(Over!H29,2,2)</f>
        <v>P+</v>
      </c>
      <c r="D84" s="7" t="str">
        <f>MID(Over!H29,4,2)</f>
        <v>2-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1</v>
      </c>
      <c r="K84" s="29">
        <f>+Y84-Fasit!F61</f>
        <v>0</v>
      </c>
      <c r="L84" s="30">
        <f>+AC84-Fasit!G61</f>
        <v>1</v>
      </c>
      <c r="M84" s="13">
        <f t="shared" si="13"/>
        <v>0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FE</v>
      </c>
      <c r="Y84" s="14">
        <f>MATCH(C84,Poeng!$C$2:$C$17,0)</f>
        <v>3</v>
      </c>
      <c r="Z84">
        <f t="shared" si="15"/>
        <v>9</v>
      </c>
      <c r="AA84">
        <f>+Y84*Fasit!F61</f>
        <v>9</v>
      </c>
      <c r="AC84" s="14">
        <f>MATCH(D84,Poeng!$B$2:$B$17,0)</f>
        <v>4</v>
      </c>
      <c r="AD84">
        <f t="shared" si="16"/>
        <v>16</v>
      </c>
      <c r="AE84">
        <f>+AC84*Fasit!G61</f>
        <v>12</v>
      </c>
    </row>
    <row r="85" spans="1:31" ht="12.75">
      <c r="A85" s="3">
        <f t="shared" si="17"/>
        <v>21</v>
      </c>
      <c r="B85" s="7" t="str">
        <f>MID(Over!H30,1,1)</f>
        <v>E</v>
      </c>
      <c r="C85" s="7" t="str">
        <f>MID(Over!H30,2,2)</f>
        <v>O-</v>
      </c>
      <c r="D85" s="7" t="str">
        <f>MID(Over!H30,4,2)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0</v>
      </c>
      <c r="L85" s="30">
        <f>+AC85-Fasit!G62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4</v>
      </c>
      <c r="Z85">
        <f t="shared" si="15"/>
        <v>16</v>
      </c>
      <c r="AA85">
        <f>+Y85*Fasit!F62</f>
        <v>16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MID(Over!H31,1,1)</f>
        <v>B</v>
      </c>
      <c r="C86" s="7" t="str">
        <f>MID(Over!H31,2,2)</f>
        <v>U </v>
      </c>
      <c r="D86" s="7" t="str">
        <f>MID(Over!H31,4,2)</f>
        <v>1+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-1</v>
      </c>
      <c r="L86" s="30">
        <f>+AC86-Fasit!G63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11</v>
      </c>
      <c r="Z86">
        <f t="shared" si="15"/>
        <v>121</v>
      </c>
      <c r="AA86">
        <f>+Y86*Fasit!F63</f>
        <v>132</v>
      </c>
      <c r="AC86" s="14">
        <f>MATCH(D86,Poeng!$B$2:$B$17,0)</f>
        <v>3</v>
      </c>
      <c r="AD86">
        <f t="shared" si="16"/>
        <v>9</v>
      </c>
      <c r="AE86">
        <f>+AC86*Fasit!G63</f>
        <v>9</v>
      </c>
    </row>
    <row r="87" spans="1:31" ht="12.75">
      <c r="A87" s="3">
        <f t="shared" si="17"/>
        <v>23</v>
      </c>
      <c r="B87" s="7" t="str">
        <f>MID(Over!H32,1,1)</f>
        <v>A</v>
      </c>
      <c r="C87" s="7" t="str">
        <f>MID(Over!H32,2,2)</f>
        <v>R-</v>
      </c>
      <c r="D87" s="7" t="str">
        <f>MID(Over!H32,4,2)</f>
        <v>3 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1</v>
      </c>
      <c r="L87" s="30">
        <f>+AC87-Fasit!G64</f>
        <v>1</v>
      </c>
      <c r="M87" s="13">
        <f t="shared" si="13"/>
        <v>1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7</v>
      </c>
      <c r="Z87">
        <f t="shared" si="15"/>
        <v>49</v>
      </c>
      <c r="AA87">
        <f>+Y87*Fasit!F64</f>
        <v>42</v>
      </c>
      <c r="AC87" s="14">
        <f>MATCH(D87,Poeng!$B$2:$B$17,0)</f>
        <v>8</v>
      </c>
      <c r="AD87">
        <f t="shared" si="16"/>
        <v>64</v>
      </c>
      <c r="AE87">
        <f>+AC87*Fasit!G64</f>
        <v>56</v>
      </c>
    </row>
    <row r="88" spans="1:31" ht="12.75">
      <c r="A88" s="3">
        <f t="shared" si="17"/>
        <v>24</v>
      </c>
      <c r="B88" s="7" t="str">
        <f>MID(Over!H33,1,1)</f>
        <v>A</v>
      </c>
      <c r="C88" s="7" t="str">
        <f>MID(Over!H33,2,2)</f>
        <v>O </v>
      </c>
      <c r="D88" s="7" t="str">
        <f>MID(Over!H33,4,2)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MID(Over!H34,1,1)</f>
        <v>D</v>
      </c>
      <c r="C89" s="7" t="str">
        <f>MID(Over!H34,2,2)</f>
        <v>R </v>
      </c>
      <c r="D89" s="7" t="str">
        <f>MID(Over!H34,4,2)</f>
        <v>4+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2</v>
      </c>
      <c r="L89" s="30">
        <f>+AC89-Fasit!G66</f>
        <v>2</v>
      </c>
      <c r="M89" s="13">
        <f t="shared" si="13"/>
        <v>2</v>
      </c>
      <c r="N89" s="8">
        <f t="shared" si="14"/>
        <v>2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8</v>
      </c>
      <c r="Z89">
        <f t="shared" si="15"/>
        <v>64</v>
      </c>
      <c r="AA89">
        <f>+Y89*Fasit!F66</f>
        <v>48</v>
      </c>
      <c r="AC89" s="14">
        <f>MATCH(D89,Poeng!$B$2:$B$17,0)</f>
        <v>12</v>
      </c>
      <c r="AD89">
        <f t="shared" si="16"/>
        <v>144</v>
      </c>
      <c r="AE89">
        <f>+AC89*Fasit!G66</f>
        <v>120</v>
      </c>
    </row>
    <row r="90" spans="1:31" ht="12.75">
      <c r="A90" s="3">
        <f t="shared" si="17"/>
        <v>26</v>
      </c>
      <c r="B90" s="7" t="str">
        <f>MID(Over!H35,1,1)</f>
        <v>A</v>
      </c>
      <c r="C90" s="7" t="str">
        <f>MID(Over!H35,2,2)</f>
        <v>R-</v>
      </c>
      <c r="D90" s="7" t="str">
        <f>MID(Over!H35,4,2)</f>
        <v>3-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1</v>
      </c>
      <c r="L90" s="30">
        <f>+AC90-Fasit!G67</f>
        <v>1</v>
      </c>
      <c r="M90" s="13">
        <f t="shared" si="13"/>
        <v>1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7</v>
      </c>
      <c r="Z90">
        <f t="shared" si="15"/>
        <v>49</v>
      </c>
      <c r="AA90">
        <f>+Y90*Fasit!F67</f>
        <v>42</v>
      </c>
      <c r="AC90" s="14">
        <f>MATCH(D90,Poeng!$B$2:$B$17,0)</f>
        <v>7</v>
      </c>
      <c r="AD90">
        <f t="shared" si="16"/>
        <v>49</v>
      </c>
      <c r="AE90">
        <f>+AC90*Fasit!G67</f>
        <v>42</v>
      </c>
    </row>
    <row r="91" spans="1:31" ht="12.75">
      <c r="A91" s="3">
        <f t="shared" si="17"/>
        <v>27</v>
      </c>
      <c r="B91" s="7" t="str">
        <f>MID(Over!H36,1,1)</f>
        <v>A</v>
      </c>
      <c r="C91" s="7" t="str">
        <f>MID(Over!H36,2,2)</f>
        <v>O+</v>
      </c>
      <c r="D91" s="7" t="str">
        <f>MID(Over!H36,4,2)</f>
        <v>3+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0</v>
      </c>
      <c r="L91" s="30">
        <f>+AC91-Fasit!G68</f>
        <v>1</v>
      </c>
      <c r="M91" s="13">
        <f t="shared" si="13"/>
        <v>0</v>
      </c>
      <c r="N91" s="8">
        <f t="shared" si="14"/>
        <v>1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6</v>
      </c>
      <c r="Z91">
        <f t="shared" si="15"/>
        <v>36</v>
      </c>
      <c r="AA91">
        <f>+Y91*Fasit!F68</f>
        <v>36</v>
      </c>
      <c r="AC91" s="14">
        <f>MATCH(D91,Poeng!$B$2:$B$17,0)</f>
        <v>9</v>
      </c>
      <c r="AD91">
        <f t="shared" si="16"/>
        <v>81</v>
      </c>
      <c r="AE91">
        <f>+AC91*Fasit!G68</f>
        <v>72</v>
      </c>
    </row>
    <row r="92" spans="1:31" ht="12.75">
      <c r="A92" s="3">
        <f t="shared" si="17"/>
        <v>28</v>
      </c>
      <c r="B92" s="7" t="str">
        <f>MID(Over!H37,1,1)</f>
        <v>A</v>
      </c>
      <c r="C92" s="7" t="str">
        <f>MID(Over!H37,2,2)</f>
        <v>O </v>
      </c>
      <c r="D92" s="7" t="str">
        <f>MID(Over!H37,4,2)</f>
        <v>3+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2</v>
      </c>
      <c r="M92" s="13">
        <f t="shared" si="13"/>
        <v>0</v>
      </c>
      <c r="N92" s="8">
        <f t="shared" si="14"/>
        <v>2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9</v>
      </c>
      <c r="AD92">
        <f t="shared" si="16"/>
        <v>81</v>
      </c>
      <c r="AE92">
        <f>+AC92*Fasit!G69</f>
        <v>63</v>
      </c>
    </row>
    <row r="93" spans="1:31" ht="12.75">
      <c r="A93" s="3">
        <f t="shared" si="17"/>
        <v>29</v>
      </c>
      <c r="B93" s="7" t="str">
        <f>MID(Over!H38,1,1)</f>
        <v>D</v>
      </c>
      <c r="C93" s="7" t="str">
        <f>MID(Over!H38,2,2)</f>
        <v>O+</v>
      </c>
      <c r="D93" s="7" t="str">
        <f>MID(Over!H38,4,2)</f>
        <v>4-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0</v>
      </c>
      <c r="L93" s="30">
        <f>+AC93-Fasit!G70</f>
        <v>2</v>
      </c>
      <c r="M93" s="13">
        <f t="shared" si="13"/>
        <v>0</v>
      </c>
      <c r="N93" s="8">
        <f t="shared" si="14"/>
        <v>2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6</v>
      </c>
      <c r="Z93">
        <f t="shared" si="15"/>
        <v>36</v>
      </c>
      <c r="AA93">
        <f>+Y93*Fasit!F70</f>
        <v>36</v>
      </c>
      <c r="AC93" s="14">
        <f>MATCH(D93,Poeng!$B$2:$B$17,0)</f>
        <v>10</v>
      </c>
      <c r="AD93">
        <f t="shared" si="16"/>
        <v>100</v>
      </c>
      <c r="AE93">
        <f>+AC93*Fasit!G70</f>
        <v>80</v>
      </c>
    </row>
    <row r="94" spans="1:31" ht="12.75">
      <c r="A94" s="3">
        <f t="shared" si="17"/>
        <v>30</v>
      </c>
      <c r="B94" s="7" t="str">
        <f>MID(Over!H39,1,1)</f>
        <v>A</v>
      </c>
      <c r="C94" s="7" t="str">
        <f>MID(Over!H39,2,2)</f>
        <v>O+</v>
      </c>
      <c r="D94" s="7" t="str">
        <f>MID(Over!H39,4,2)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0</v>
      </c>
      <c r="L94" s="30">
        <f>+AC94-Fasit!G71</f>
        <v>0</v>
      </c>
      <c r="M94" s="13">
        <f t="shared" si="13"/>
        <v>0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6</v>
      </c>
      <c r="Z94">
        <f t="shared" si="15"/>
        <v>36</v>
      </c>
      <c r="AA94">
        <f>+Y94*Fasit!F71</f>
        <v>36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+Over!I7</f>
        <v>103</v>
      </c>
      <c r="D7" s="1"/>
      <c r="E7" s="62" t="s">
        <v>93</v>
      </c>
      <c r="F7" s="3"/>
      <c r="G7" s="61" t="str">
        <f>+Over!I8</f>
        <v>HL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85.34198449334876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-15.921111111110932</v>
      </c>
      <c r="AW11" s="15">
        <f>100-(POWER((D25/20),3))</f>
        <v>57.125</v>
      </c>
      <c r="AX11" s="15">
        <f>100-((POWER((100-D26),2.1))/4)</f>
        <v>96.48003838818882</v>
      </c>
      <c r="AY11" s="3"/>
      <c r="AZ11" s="15">
        <f>+AV11*0.2+AW11*0.4+AX11*0.4</f>
        <v>58.25779313305334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98.71555555555553</v>
      </c>
      <c r="AW12" s="15">
        <f>100-(POWER((E25/20),3))</f>
        <v>99</v>
      </c>
      <c r="AX12" s="15">
        <f>100-((POWER((100-E26),2.1))/4)</f>
        <v>99.2131786452602</v>
      </c>
      <c r="AY12" s="3"/>
      <c r="AZ12" s="15">
        <f>+AV12*0.2+AW12*0.4+AX12*0.4</f>
        <v>99.02838256921518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0</v>
      </c>
      <c r="D15" s="15">
        <f t="shared" si="0"/>
        <v>57.125</v>
      </c>
      <c r="E15" s="15">
        <f t="shared" si="0"/>
        <v>96.48003838818882</v>
      </c>
      <c r="F15" s="3"/>
      <c r="G15" s="35">
        <f>+C15*0.2+D15*0.4+E15*0.4</f>
        <v>61.44201535527553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98.71555555555553</v>
      </c>
      <c r="D16" s="15">
        <f t="shared" si="0"/>
        <v>99</v>
      </c>
      <c r="E16" s="15">
        <f t="shared" si="0"/>
        <v>99.2131786452602</v>
      </c>
      <c r="F16" s="3"/>
      <c r="G16" s="35">
        <f>+C16*0.2+D16*0.4+E16*0.4</f>
        <v>99.02838256921518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5.4</v>
      </c>
      <c r="D19" s="16">
        <f>+SQRT((Z63-(C19*C19*C10))/C10)</f>
        <v>2.07525098883645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6.566666666666666</v>
      </c>
      <c r="D20" s="16">
        <f>+SQRT((AD63-(C20*C20*C10))/C10)</f>
        <v>2.139833846093872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-0.6333333333333329</v>
      </c>
      <c r="E23" s="12">
        <f>+C20-Fasit!C10</f>
        <v>-0.06666666666666732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-63.333333333333286</v>
      </c>
      <c r="E24" s="15">
        <f>+(C20-Fasit!C10)*100</f>
        <v>-6.666666666666732</v>
      </c>
      <c r="F24" s="17"/>
      <c r="G24" s="1" t="s">
        <v>121</v>
      </c>
      <c r="H24" s="3"/>
      <c r="I24" s="10">
        <f>+AE50</f>
        <v>720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6.666666666666667</v>
      </c>
      <c r="D25" s="15">
        <f>100*M63/C10</f>
        <v>70</v>
      </c>
      <c r="E25" s="15">
        <f>100*N63/C10</f>
        <v>20</v>
      </c>
      <c r="F25" s="3"/>
      <c r="G25" s="1" t="s">
        <v>122</v>
      </c>
      <c r="H25" s="3"/>
      <c r="I25" s="10">
        <f>+AF50</f>
        <v>980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96.47668567351307</v>
      </c>
      <c r="E26" s="15">
        <f>100*(((AE63-(C20*Fasit!C10*C10))/C10)/(D20*Fasit!D10))</f>
        <v>98.27371521531505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3.3333333333333335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1</v>
      </c>
      <c r="L38" s="15">
        <f aca="true" t="shared" si="8" ref="L38:L51">100*K38/$C$10</f>
        <v>3.3333333333333335</v>
      </c>
      <c r="M38" s="3"/>
      <c r="N38">
        <f>+Fasit!F15</f>
        <v>0</v>
      </c>
      <c r="O38">
        <f t="shared" si="4"/>
        <v>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3</v>
      </c>
      <c r="D39" s="15">
        <f t="shared" si="7"/>
        <v>10</v>
      </c>
      <c r="E39" s="3"/>
      <c r="F39">
        <f>+Fasit!B16</f>
        <v>3</v>
      </c>
      <c r="G39">
        <f t="shared" si="2"/>
        <v>0</v>
      </c>
      <c r="H39" s="3"/>
      <c r="I39" s="1"/>
      <c r="J39" s="8" t="s">
        <v>3</v>
      </c>
      <c r="K39">
        <f t="shared" si="3"/>
        <v>2</v>
      </c>
      <c r="L39" s="15">
        <f t="shared" si="8"/>
        <v>6.666666666666667</v>
      </c>
      <c r="M39" s="3"/>
      <c r="N39">
        <f>+Fasit!F16</f>
        <v>3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5</v>
      </c>
      <c r="D40" s="15">
        <f t="shared" si="7"/>
        <v>16.666666666666668</v>
      </c>
      <c r="E40" s="3"/>
      <c r="F40">
        <f>+Fasit!B17</f>
        <v>3</v>
      </c>
      <c r="G40">
        <f t="shared" si="2"/>
        <v>2</v>
      </c>
      <c r="H40" s="3"/>
      <c r="I40" s="1"/>
      <c r="J40" s="8" t="s">
        <v>6</v>
      </c>
      <c r="K40">
        <f t="shared" si="3"/>
        <v>2</v>
      </c>
      <c r="L40" s="15">
        <f t="shared" si="8"/>
        <v>6.666666666666667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20</v>
      </c>
      <c r="S40">
        <f t="shared" si="6"/>
        <v>4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10</v>
      </c>
      <c r="D41" s="15">
        <f t="shared" si="7"/>
        <v>33.333333333333336</v>
      </c>
      <c r="E41" s="3"/>
      <c r="F41">
        <f>+Fasit!B18</f>
        <v>6</v>
      </c>
      <c r="G41">
        <f t="shared" si="2"/>
        <v>4</v>
      </c>
      <c r="H41" s="3"/>
      <c r="I41" s="22"/>
      <c r="J41" s="19" t="s">
        <v>22</v>
      </c>
      <c r="K41">
        <f t="shared" si="3"/>
        <v>2</v>
      </c>
      <c r="L41" s="15">
        <f t="shared" si="8"/>
        <v>6.666666666666667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9</v>
      </c>
      <c r="S41">
        <f t="shared" si="6"/>
        <v>24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6</v>
      </c>
      <c r="D42" s="15">
        <f t="shared" si="7"/>
        <v>20</v>
      </c>
      <c r="E42" s="3"/>
      <c r="F42">
        <f>+Fasit!B19</f>
        <v>8</v>
      </c>
      <c r="G42">
        <f t="shared" si="2"/>
        <v>-2</v>
      </c>
      <c r="H42" s="3"/>
      <c r="I42" s="22"/>
      <c r="J42" s="8" t="s">
        <v>9</v>
      </c>
      <c r="K42">
        <f t="shared" si="3"/>
        <v>8</v>
      </c>
      <c r="L42" s="15">
        <f t="shared" si="8"/>
        <v>26.666666666666668</v>
      </c>
      <c r="M42" s="3"/>
      <c r="N42">
        <f>+Fasit!F19</f>
        <v>8</v>
      </c>
      <c r="O42">
        <f t="shared" si="4"/>
        <v>0</v>
      </c>
      <c r="P42" s="3"/>
      <c r="Q42" s="3">
        <v>1</v>
      </c>
      <c r="R42">
        <f t="shared" si="5"/>
        <v>1</v>
      </c>
      <c r="S42">
        <f t="shared" si="6"/>
        <v>2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3.3333333333333335</v>
      </c>
      <c r="E43" s="3"/>
      <c r="F43">
        <f>+Fasit!B20</f>
        <v>5</v>
      </c>
      <c r="G43">
        <f t="shared" si="2"/>
        <v>-4</v>
      </c>
      <c r="H43" s="3"/>
      <c r="I43" s="22"/>
      <c r="J43" s="8" t="s">
        <v>12</v>
      </c>
      <c r="K43">
        <f t="shared" si="3"/>
        <v>7</v>
      </c>
      <c r="L43" s="15">
        <f t="shared" si="8"/>
        <v>23.333333333333332</v>
      </c>
      <c r="M43" s="3"/>
      <c r="N43">
        <f>+Fasit!F20</f>
        <v>8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20</v>
      </c>
      <c r="Z43">
        <f t="shared" si="10"/>
        <v>4</v>
      </c>
      <c r="AA43" s="7"/>
      <c r="AB43" s="26">
        <f t="shared" si="11"/>
        <v>66.66666666666667</v>
      </c>
      <c r="AC43" s="45">
        <f t="shared" si="12"/>
        <v>13.333333333333334</v>
      </c>
      <c r="AD43" s="7"/>
      <c r="AE43" s="21">
        <f>+AB43*6</f>
        <v>400</v>
      </c>
      <c r="AF43" s="21">
        <f>+AC43*9</f>
        <v>120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6.666666666666667</v>
      </c>
      <c r="E44" s="3"/>
      <c r="F44">
        <f>+Fasit!B21</f>
        <v>1</v>
      </c>
      <c r="G44">
        <f t="shared" si="2"/>
        <v>1</v>
      </c>
      <c r="H44" s="3"/>
      <c r="I44" s="22"/>
      <c r="J44" s="19" t="s">
        <v>60</v>
      </c>
      <c r="K44">
        <f t="shared" si="3"/>
        <v>2</v>
      </c>
      <c r="L44" s="15">
        <f t="shared" si="8"/>
        <v>6.666666666666667</v>
      </c>
      <c r="M44" s="3"/>
      <c r="N44">
        <f>+Fasit!F21</f>
        <v>3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9</v>
      </c>
      <c r="Z44">
        <f t="shared" si="10"/>
        <v>24</v>
      </c>
      <c r="AA44" s="7"/>
      <c r="AB44" s="26">
        <f t="shared" si="11"/>
        <v>30</v>
      </c>
      <c r="AC44" s="45">
        <f t="shared" si="12"/>
        <v>80</v>
      </c>
      <c r="AD44" s="7"/>
      <c r="AE44" s="21">
        <f>+AB44*10</f>
        <v>300</v>
      </c>
      <c r="AF44" s="21">
        <f>+AC44*10</f>
        <v>800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3.3333333333333335</v>
      </c>
      <c r="E45" s="3"/>
      <c r="F45">
        <f>+Fasit!B22</f>
        <v>3</v>
      </c>
      <c r="G45">
        <f t="shared" si="2"/>
        <v>-2</v>
      </c>
      <c r="H45" s="3"/>
      <c r="I45" s="22"/>
      <c r="J45" s="19" t="s">
        <v>15</v>
      </c>
      <c r="K45">
        <f t="shared" si="3"/>
        <v>4</v>
      </c>
      <c r="L45" s="15">
        <f t="shared" si="8"/>
        <v>13.333333333333334</v>
      </c>
      <c r="M45" s="3"/>
      <c r="N45">
        <f>+Fasit!F22</f>
        <v>3</v>
      </c>
      <c r="O45">
        <f t="shared" si="4"/>
        <v>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</v>
      </c>
      <c r="Z45">
        <f t="shared" si="10"/>
        <v>2</v>
      </c>
      <c r="AA45" s="7"/>
      <c r="AB45" s="26">
        <f t="shared" si="11"/>
        <v>3.3333333333333335</v>
      </c>
      <c r="AC45" s="45">
        <f t="shared" si="12"/>
        <v>6.666666666666667</v>
      </c>
      <c r="AD45" s="7"/>
      <c r="AE45" s="21">
        <f>+AB45*6</f>
        <v>20</v>
      </c>
      <c r="AF45" s="21">
        <f>+AC45*9</f>
        <v>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1</v>
      </c>
      <c r="L46" s="15">
        <f t="shared" si="8"/>
        <v>3.3333333333333335</v>
      </c>
      <c r="M46" s="3"/>
      <c r="N46">
        <f>+Fasit!F23</f>
        <v>1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1</v>
      </c>
      <c r="G48">
        <f t="shared" si="2"/>
        <v>-1</v>
      </c>
      <c r="H48" s="3"/>
      <c r="I48" s="22"/>
      <c r="J48" s="19" t="s">
        <v>17</v>
      </c>
      <c r="K48">
        <f t="shared" si="3"/>
        <v>1</v>
      </c>
      <c r="L48" s="15">
        <f t="shared" si="8"/>
        <v>3.3333333333333335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1</v>
      </c>
      <c r="D49" s="15">
        <f t="shared" si="7"/>
        <v>3.3333333333333335</v>
      </c>
      <c r="E49" s="3"/>
      <c r="F49">
        <f>+Fasit!B26</f>
        <v>0</v>
      </c>
      <c r="G49">
        <f t="shared" si="2"/>
        <v>1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720</v>
      </c>
      <c r="AF50" s="82">
        <f>SUM(AF40:AF49)</f>
        <v>980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30</v>
      </c>
      <c r="D53" s="15">
        <f>SUM(D37:D52)</f>
        <v>100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99.99999999999999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103</v>
      </c>
      <c r="J55" s="3"/>
      <c r="K55" s="3"/>
      <c r="L55" s="3"/>
      <c r="M55" s="24" t="s">
        <v>91</v>
      </c>
      <c r="N55" s="3"/>
      <c r="O55" s="50" t="str">
        <f>+G7</f>
        <v>HL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133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2</v>
      </c>
      <c r="K63" s="11">
        <f>SUM(K65:K94)</f>
        <v>-19</v>
      </c>
      <c r="L63" s="11">
        <f>SUM(L65:L94)</f>
        <v>-2</v>
      </c>
      <c r="M63" s="11">
        <f>SUM(M65:M94)</f>
        <v>21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162</v>
      </c>
      <c r="Z63" s="7">
        <f>SUM(Z65:Z94)</f>
        <v>1004</v>
      </c>
      <c r="AA63" s="7">
        <f>SUM(AA65:AA94)</f>
        <v>1096</v>
      </c>
      <c r="AC63" s="7">
        <f>SUM(AC65:AC94)</f>
        <v>197</v>
      </c>
      <c r="AD63" s="7">
        <f>SUM(AD65:AD94)</f>
        <v>1431</v>
      </c>
      <c r="AE63" s="7">
        <f>SUM(AE65:AE94)</f>
        <v>1427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MID(Over!I10,1,1)</f>
        <v>A</v>
      </c>
      <c r="C65" s="7" t="str">
        <f>MID(Over!I10,2,2)</f>
        <v>R+</v>
      </c>
      <c r="D65" s="7" t="str">
        <f>MID(Over!I10,4,2)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94">+ABS(K65)</f>
        <v>0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94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MID(Over!I11,1,1)</f>
        <v>A</v>
      </c>
      <c r="C66" s="7" t="str">
        <f>MID(Over!I11,2,2)</f>
        <v>O+</v>
      </c>
      <c r="D66" s="7" t="str">
        <f>MID(Over!I11,4,2)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MID(Over!I12,1,1)</f>
        <v>E</v>
      </c>
      <c r="C67" s="7" t="str">
        <f>MID(Over!I12,2,2)</f>
        <v>P+</v>
      </c>
      <c r="D67" s="7" t="str">
        <f>MID(Over!I12,4,2)</f>
        <v>2-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MID(Over!I13,1,1)</f>
        <v>A</v>
      </c>
      <c r="C68" s="7" t="str">
        <f>MID(Over!I13,2,2)</f>
        <v>O </v>
      </c>
      <c r="D68" s="7" t="str">
        <f>MID(Over!I13,4,2)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MID(Over!I14,1,1)</f>
        <v>F</v>
      </c>
      <c r="C69" s="7" t="str">
        <f>MID(Over!I14,2,2)</f>
        <v>P+</v>
      </c>
      <c r="D69" s="7" t="str">
        <f>MID(Over!I14,4,2)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MID(Over!I15,1,1)</f>
        <v>B</v>
      </c>
      <c r="C70" s="7" t="str">
        <f>MID(Over!I15,2,2)</f>
        <v>O </v>
      </c>
      <c r="D70" s="7" t="str">
        <f>MID(Over!I15,4,2)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MID(Over!I16,1,1)</f>
        <v>A</v>
      </c>
      <c r="C71" s="7" t="str">
        <f>MID(Over!I16,2,2)</f>
        <v>O+</v>
      </c>
      <c r="D71" s="7" t="str">
        <f>MID(Over!I16,4,2)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MID(Over!I17,1,1)</f>
        <v>A</v>
      </c>
      <c r="C72" s="7" t="str">
        <f>MID(Over!I17,2,2)</f>
        <v>O+</v>
      </c>
      <c r="D72" s="7" t="str">
        <f>MID(Over!I17,4,2)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MID(Over!I18,1,1)</f>
        <v>A</v>
      </c>
      <c r="C73" s="7" t="str">
        <f>MID(Over!I18,2,2)</f>
        <v>O-</v>
      </c>
      <c r="D73" s="7" t="str">
        <f>MID(Over!I18,4,2)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MID(Over!I19,1,1)</f>
        <v>A</v>
      </c>
      <c r="C74" s="7" t="str">
        <f>MID(Over!I19,2,2)</f>
        <v>O </v>
      </c>
      <c r="D74" s="7" t="str">
        <f>MID(Over!I19,4,2)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MID(Over!I20,1,1)</f>
        <v>A</v>
      </c>
      <c r="C75" s="7" t="str">
        <f>MID(Over!I20,2,2)</f>
        <v>O+</v>
      </c>
      <c r="D75" s="7" t="str">
        <f>MID(Over!I20,4,2)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MID(Over!I21,1,1)</f>
        <v>A</v>
      </c>
      <c r="C76" s="7" t="str">
        <f>MID(Over!I21,2,2)</f>
        <v>O </v>
      </c>
      <c r="D76" s="7" t="str">
        <f>MID(Over!I21,4,2)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MID(Over!I22,1,1)</f>
        <v>E</v>
      </c>
      <c r="C77" s="7" t="str">
        <f>MID(Over!I22,2,2)</f>
        <v>O-</v>
      </c>
      <c r="D77" s="7" t="str">
        <f>MID(Over!I22,4,2)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MID(Over!I23,1,1)</f>
        <v>F</v>
      </c>
      <c r="C78" s="7" t="str">
        <f>MID(Over!I23,2,2)</f>
        <v>O-</v>
      </c>
      <c r="D78" s="7" t="str">
        <f>MID(Over!I23,4,2)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MID(Over!I24,1,1)</f>
        <v>A</v>
      </c>
      <c r="C79" s="7" t="str">
        <f>MID(Over!I24,2,2)</f>
        <v>R </v>
      </c>
      <c r="D79" s="7" t="str">
        <f>MID(Over!I24,4,2)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:31" ht="12.75">
      <c r="A80" s="3">
        <f t="shared" si="17"/>
        <v>16</v>
      </c>
      <c r="B80" s="7" t="str">
        <f>MID(Over!I25,1,1)</f>
        <v>A</v>
      </c>
      <c r="C80" s="7" t="str">
        <f>MID(Over!I25,2,2)</f>
        <v>R </v>
      </c>
      <c r="D80" s="7" t="str">
        <f>MID(Over!I25,4,2)</f>
        <v>2+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-1</v>
      </c>
      <c r="L80" s="30">
        <f>+AC80-Fasit!G57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8</v>
      </c>
      <c r="Z80">
        <f t="shared" si="15"/>
        <v>64</v>
      </c>
      <c r="AA80">
        <f>+Y80*Fasit!F57</f>
        <v>72</v>
      </c>
      <c r="AC80" s="14">
        <f>MATCH(D80,Poeng!$B$2:$B$17,0)</f>
        <v>6</v>
      </c>
      <c r="AD80">
        <f t="shared" si="16"/>
        <v>36</v>
      </c>
      <c r="AE80">
        <f>+AC80*Fasit!G57</f>
        <v>36</v>
      </c>
    </row>
    <row r="81" spans="1:31" ht="12.75">
      <c r="A81" s="3">
        <f t="shared" si="17"/>
        <v>17</v>
      </c>
      <c r="B81" s="7" t="str">
        <f>MID(Over!I26,1,1)</f>
        <v>A</v>
      </c>
      <c r="C81" s="7" t="str">
        <f>MID(Over!I26,2,2)</f>
        <v>O+</v>
      </c>
      <c r="D81" s="7" t="str">
        <f>MID(Over!I26,4,2)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-1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6</v>
      </c>
      <c r="Z81">
        <f t="shared" si="15"/>
        <v>36</v>
      </c>
      <c r="AA81">
        <f>+Y81*Fasit!F58</f>
        <v>42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MID(Over!I27,1,1)</f>
        <v>A</v>
      </c>
      <c r="C82" s="7" t="str">
        <f>MID(Over!I27,2,2)</f>
        <v>O </v>
      </c>
      <c r="D82" s="7" t="str">
        <f>MID(Over!I27,4,2)</f>
        <v>2+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0</v>
      </c>
      <c r="M82" s="13">
        <f t="shared" si="13"/>
        <v>0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5</v>
      </c>
      <c r="Z82">
        <f t="shared" si="15"/>
        <v>25</v>
      </c>
      <c r="AA82">
        <f>+Y82*Fasit!F59</f>
        <v>25</v>
      </c>
      <c r="AC82" s="14">
        <f>MATCH(D82,Poeng!$B$2:$B$17,0)</f>
        <v>6</v>
      </c>
      <c r="AD82">
        <f t="shared" si="16"/>
        <v>36</v>
      </c>
      <c r="AE82">
        <f>+AC82*Fasit!G59</f>
        <v>36</v>
      </c>
    </row>
    <row r="83" spans="1:31" ht="12.75">
      <c r="A83" s="3">
        <f t="shared" si="17"/>
        <v>19</v>
      </c>
      <c r="B83" s="7" t="str">
        <f>MID(Over!I28,1,1)</f>
        <v>A</v>
      </c>
      <c r="C83" s="7" t="str">
        <f>MID(Over!I28,2,2)</f>
        <v>R-</v>
      </c>
      <c r="D83" s="7" t="str">
        <f>MID(Over!I28,4,2)</f>
        <v>2+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-1</v>
      </c>
      <c r="L83" s="30">
        <f>+AC83-Fasit!G60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7</v>
      </c>
      <c r="Z83">
        <f t="shared" si="15"/>
        <v>49</v>
      </c>
      <c r="AA83">
        <f>+Y83*Fasit!F60</f>
        <v>56</v>
      </c>
      <c r="AC83" s="14">
        <f>MATCH(D83,Poeng!$B$2:$B$17,0)</f>
        <v>6</v>
      </c>
      <c r="AD83">
        <f t="shared" si="16"/>
        <v>36</v>
      </c>
      <c r="AE83">
        <f>+AC83*Fasit!G60</f>
        <v>36</v>
      </c>
    </row>
    <row r="84" spans="1:31" ht="12.75">
      <c r="A84" s="3">
        <f t="shared" si="17"/>
        <v>20</v>
      </c>
      <c r="B84" s="7" t="str">
        <f>MID(Over!I29,1,1)</f>
        <v>E</v>
      </c>
      <c r="C84" s="7" t="str">
        <f>MID(Over!I29,2,2)</f>
        <v>P </v>
      </c>
      <c r="D84" s="7" t="str">
        <f>MID(Over!I29,4,2)</f>
        <v>1 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-1</v>
      </c>
      <c r="M84" s="13">
        <f t="shared" si="13"/>
        <v>1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2</v>
      </c>
      <c r="Z84">
        <f t="shared" si="15"/>
        <v>4</v>
      </c>
      <c r="AA84">
        <f>+Y84*Fasit!F61</f>
        <v>6</v>
      </c>
      <c r="AC84" s="14">
        <f>MATCH(D84,Poeng!$B$2:$B$17,0)</f>
        <v>2</v>
      </c>
      <c r="AD84">
        <f t="shared" si="16"/>
        <v>4</v>
      </c>
      <c r="AE84">
        <f>+AC84*Fasit!G61</f>
        <v>6</v>
      </c>
    </row>
    <row r="85" spans="1:31" ht="12.75">
      <c r="A85" s="3">
        <f t="shared" si="17"/>
        <v>21</v>
      </c>
      <c r="B85" s="7" t="str">
        <f>MID(Over!I30,1,1)</f>
        <v>E</v>
      </c>
      <c r="C85" s="7" t="str">
        <f>MID(Over!I30,2,2)</f>
        <v>P+</v>
      </c>
      <c r="D85" s="7" t="str">
        <f>MID(Over!I30,4,2)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-1</v>
      </c>
      <c r="L85" s="30">
        <f>+AC85-Fasit!G62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3</v>
      </c>
      <c r="Z85">
        <f t="shared" si="15"/>
        <v>9</v>
      </c>
      <c r="AA85">
        <f>+Y85*Fasit!F62</f>
        <v>12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MID(Over!I31,1,1)</f>
        <v>B</v>
      </c>
      <c r="C86" s="7" t="str">
        <f>MID(Over!I31,2,2)</f>
        <v>E-</v>
      </c>
      <c r="D86" s="7" t="str">
        <f>MID(Over!I31,4,2)</f>
        <v>1+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1</v>
      </c>
      <c r="L86" s="30">
        <f>+AC86-Fasit!G63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13</v>
      </c>
      <c r="Z86">
        <f t="shared" si="15"/>
        <v>169</v>
      </c>
      <c r="AA86">
        <f>+Y86*Fasit!F63</f>
        <v>156</v>
      </c>
      <c r="AC86" s="14">
        <f>MATCH(D86,Poeng!$B$2:$B$17,0)</f>
        <v>3</v>
      </c>
      <c r="AD86">
        <f t="shared" si="16"/>
        <v>9</v>
      </c>
      <c r="AE86">
        <f>+AC86*Fasit!G63</f>
        <v>9</v>
      </c>
    </row>
    <row r="87" spans="1:31" ht="12.75">
      <c r="A87" s="3">
        <f t="shared" si="17"/>
        <v>23</v>
      </c>
      <c r="B87" s="7" t="str">
        <f>MID(Over!I32,1,1)</f>
        <v>A</v>
      </c>
      <c r="C87" s="7" t="str">
        <f>MID(Over!I32,2,2)</f>
        <v>O </v>
      </c>
      <c r="D87" s="7" t="str">
        <f>MID(Over!I32,4,2)</f>
        <v>2+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-1</v>
      </c>
      <c r="L87" s="30">
        <f>+AC87-Fasit!G64</f>
        <v>-1</v>
      </c>
      <c r="M87" s="13">
        <f t="shared" si="13"/>
        <v>1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5</v>
      </c>
      <c r="Z87">
        <f t="shared" si="15"/>
        <v>25</v>
      </c>
      <c r="AA87">
        <f>+Y87*Fasit!F64</f>
        <v>30</v>
      </c>
      <c r="AC87" s="14">
        <f>MATCH(D87,Poeng!$B$2:$B$17,0)</f>
        <v>6</v>
      </c>
      <c r="AD87">
        <f t="shared" si="16"/>
        <v>36</v>
      </c>
      <c r="AE87">
        <f>+AC87*Fasit!G64</f>
        <v>42</v>
      </c>
    </row>
    <row r="88" spans="1:31" ht="12.75">
      <c r="A88" s="3">
        <f t="shared" si="17"/>
        <v>24</v>
      </c>
      <c r="B88" s="7" t="str">
        <f>MID(Over!I33,1,1)</f>
        <v>A</v>
      </c>
      <c r="C88" s="7" t="str">
        <f>MID(Over!I33,2,2)</f>
        <v>O-</v>
      </c>
      <c r="D88" s="7" t="str">
        <f>MID(Over!I33,4,2)</f>
        <v>2 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-1</v>
      </c>
      <c r="L88" s="30">
        <f>+AC88-Fasit!G65</f>
        <v>-1</v>
      </c>
      <c r="M88" s="13">
        <f t="shared" si="13"/>
        <v>1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4</v>
      </c>
      <c r="Z88">
        <f t="shared" si="15"/>
        <v>16</v>
      </c>
      <c r="AA88">
        <f>+Y88*Fasit!F65</f>
        <v>20</v>
      </c>
      <c r="AC88" s="14">
        <f>MATCH(D88,Poeng!$B$2:$B$17,0)</f>
        <v>5</v>
      </c>
      <c r="AD88">
        <f t="shared" si="16"/>
        <v>25</v>
      </c>
      <c r="AE88">
        <f>+AC88*Fasit!G65</f>
        <v>30</v>
      </c>
    </row>
    <row r="89" spans="1:31" ht="12.75">
      <c r="A89" s="3">
        <f t="shared" si="17"/>
        <v>25</v>
      </c>
      <c r="B89" s="7" t="str">
        <f>MID(Over!I34,1,1)</f>
        <v>D</v>
      </c>
      <c r="C89" s="7" t="str">
        <f>MID(Over!I34,2,2)</f>
        <v>O+</v>
      </c>
      <c r="D89" s="7" t="str">
        <f>MID(Over!I34,4,2)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0</v>
      </c>
      <c r="L89" s="30">
        <f>+AC89-Fasit!G66</f>
        <v>0</v>
      </c>
      <c r="M89" s="13">
        <f t="shared" si="13"/>
        <v>0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6</v>
      </c>
      <c r="Z89">
        <f t="shared" si="15"/>
        <v>36</v>
      </c>
      <c r="AA89">
        <f>+Y89*Fasit!F66</f>
        <v>36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MID(Over!I35,1,1)</f>
        <v>A</v>
      </c>
      <c r="C90" s="7" t="str">
        <f>MID(Over!I35,2,2)</f>
        <v>O </v>
      </c>
      <c r="D90" s="7" t="str">
        <f>MID(Over!I35,4,2)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0</v>
      </c>
      <c r="M90" s="13">
        <f t="shared" si="13"/>
        <v>1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MID(Over!I36,1,1)</f>
        <v>A</v>
      </c>
      <c r="C91" s="7" t="str">
        <f>MID(Over!I36,2,2)</f>
        <v>O </v>
      </c>
      <c r="D91" s="7" t="str">
        <f>MID(Over!I36,4,2)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MID(Over!I37,1,1)</f>
        <v>A</v>
      </c>
      <c r="C92" s="7" t="str">
        <f>MID(Over!I37,2,2)</f>
        <v>O-</v>
      </c>
      <c r="D92" s="7" t="str">
        <f>MID(Over!I37,4,2)</f>
        <v>3-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-1</v>
      </c>
      <c r="L92" s="30">
        <f>+AC92-Fasit!G69</f>
        <v>0</v>
      </c>
      <c r="M92" s="13">
        <f t="shared" si="13"/>
        <v>1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4</v>
      </c>
      <c r="Z92">
        <f t="shared" si="15"/>
        <v>16</v>
      </c>
      <c r="AA92">
        <f>+Y92*Fasit!F69</f>
        <v>20</v>
      </c>
      <c r="AC92" s="14">
        <f>MATCH(D92,Poeng!$B$2:$B$17,0)</f>
        <v>7</v>
      </c>
      <c r="AD92">
        <f t="shared" si="16"/>
        <v>49</v>
      </c>
      <c r="AE92">
        <f>+AC92*Fasit!G69</f>
        <v>49</v>
      </c>
    </row>
    <row r="93" spans="1:31" ht="12.75">
      <c r="A93" s="3">
        <f t="shared" si="17"/>
        <v>29</v>
      </c>
      <c r="B93" s="7" t="str">
        <f>MID(Over!I38,1,1)</f>
        <v>D</v>
      </c>
      <c r="C93" s="7" t="str">
        <f>MID(Over!I38,2,2)</f>
        <v>O </v>
      </c>
      <c r="D93" s="7" t="str">
        <f>MID(Over!I38,4,2)</f>
        <v>3+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-1</v>
      </c>
      <c r="L93" s="30">
        <f>+AC93-Fasit!G70</f>
        <v>1</v>
      </c>
      <c r="M93" s="13">
        <f t="shared" si="13"/>
        <v>1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5</v>
      </c>
      <c r="Z93">
        <f t="shared" si="15"/>
        <v>25</v>
      </c>
      <c r="AA93">
        <f>+Y93*Fasit!F70</f>
        <v>30</v>
      </c>
      <c r="AC93" s="14">
        <f>MATCH(D93,Poeng!$B$2:$B$17,0)</f>
        <v>9</v>
      </c>
      <c r="AD93">
        <f t="shared" si="16"/>
        <v>81</v>
      </c>
      <c r="AE93">
        <f>+AC93*Fasit!G70</f>
        <v>72</v>
      </c>
    </row>
    <row r="94" spans="1:31" ht="12.75">
      <c r="A94" s="3">
        <f t="shared" si="17"/>
        <v>30</v>
      </c>
      <c r="B94" s="7" t="str">
        <f>MID(Over!I39,1,1)</f>
        <v>A</v>
      </c>
      <c r="C94" s="7" t="str">
        <f>MID(Over!I39,2,2)</f>
        <v>O </v>
      </c>
      <c r="D94" s="7" t="str">
        <f>MID(Over!I39,4,2)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-1</v>
      </c>
      <c r="L94" s="30">
        <f>+AC94-Fasit!G71</f>
        <v>0</v>
      </c>
      <c r="M94" s="13">
        <f t="shared" si="13"/>
        <v>1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5</v>
      </c>
      <c r="Z94">
        <f t="shared" si="15"/>
        <v>25</v>
      </c>
      <c r="AA94">
        <f>+Y94*Fasit!F71</f>
        <v>30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+Over!J7</f>
        <v>104</v>
      </c>
      <c r="D7" s="1"/>
      <c r="E7" s="62" t="s">
        <v>93</v>
      </c>
      <c r="F7" s="3"/>
      <c r="G7" s="61" t="str">
        <f>+Over!J8</f>
        <v>SR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92.63522490345467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94.86222222222219</v>
      </c>
      <c r="AW11" s="15">
        <f>100-(POWER((D25/20),3))</f>
        <v>92</v>
      </c>
      <c r="AX11" s="15">
        <f>100-((POWER((100-D26),2.1))/4)</f>
        <v>93.89937357547024</v>
      </c>
      <c r="AY11" s="3"/>
      <c r="AZ11" s="15">
        <f>+AV11*0.2+AW11*0.4+AX11*0.4</f>
        <v>93.33219387463254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79.44888888888876</v>
      </c>
      <c r="AW12" s="15">
        <f>100-(POWER((E25/20),3))</f>
        <v>92</v>
      </c>
      <c r="AX12" s="15">
        <f>100-((POWER((100-E26),2.1))/4)</f>
        <v>90.82036875599533</v>
      </c>
      <c r="AY12" s="3"/>
      <c r="AZ12" s="15">
        <f>+AV12*0.2+AW12*0.4+AX12*0.4</f>
        <v>89.01792528017589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94.86222222222219</v>
      </c>
      <c r="D15" s="15">
        <f t="shared" si="0"/>
        <v>92</v>
      </c>
      <c r="E15" s="15">
        <f t="shared" si="0"/>
        <v>93.89937357547024</v>
      </c>
      <c r="F15" s="3"/>
      <c r="G15" s="35">
        <f>+C15*0.2+D15*0.4+E15*0.4</f>
        <v>93.33219387463254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79.44888888888876</v>
      </c>
      <c r="D16" s="15">
        <f t="shared" si="0"/>
        <v>92</v>
      </c>
      <c r="E16" s="15">
        <f t="shared" si="0"/>
        <v>90.82036875599533</v>
      </c>
      <c r="F16" s="3"/>
      <c r="G16" s="35">
        <f>+C16*0.2+D16*0.4+E16*0.4</f>
        <v>89.01792528017589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6.166666666666667</v>
      </c>
      <c r="D19" s="16">
        <f>+SQRT((Z63-(C19*C19*C10))/C10)</f>
        <v>2.0669354663903334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6.366666666666666</v>
      </c>
      <c r="D20" s="16">
        <f>+SQRT((AD63-(C20*C20*C10))/C10)</f>
        <v>1.852625764212036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0.13333333333333375</v>
      </c>
      <c r="E23" s="12">
        <f>+C20-Fasit!C10</f>
        <v>-0.2666666666666675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13.333333333333375</v>
      </c>
      <c r="E24" s="15">
        <f>+(C20-Fasit!C10)*100</f>
        <v>-26.66666666666675</v>
      </c>
      <c r="F24" s="17"/>
      <c r="G24" s="1" t="s">
        <v>121</v>
      </c>
      <c r="H24" s="3"/>
      <c r="I24" s="10">
        <f>+AE50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6.666666666666667</v>
      </c>
      <c r="D25" s="15">
        <f>100*M63/C10</f>
        <v>40</v>
      </c>
      <c r="E25" s="15">
        <f>100*N63/C10</f>
        <v>40</v>
      </c>
      <c r="F25" s="3"/>
      <c r="G25" s="1" t="s">
        <v>122</v>
      </c>
      <c r="H25" s="3"/>
      <c r="I25" s="10">
        <f>+AF50</f>
        <v>933.3333333333334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95.42192336285655</v>
      </c>
      <c r="E26" s="15">
        <f>100*(((AE63-(C20*Fasit!C10*C10))/C10)/(D20*Fasit!D10))</f>
        <v>94.4386088514142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COUNTIF($C$65:$C$99,B37)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COUNTIF($K$65:$K$99,Q37)</f>
        <v>0</v>
      </c>
      <c r="S37">
        <f aca="true" t="shared" si="6" ref="S37:S45">COUNTIF($L$65:$L$99,Q37)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3.3333333333333335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3.3333333333333335</v>
      </c>
      <c r="E39" s="3"/>
      <c r="F39">
        <f>+Fasit!B16</f>
        <v>3</v>
      </c>
      <c r="G39">
        <f t="shared" si="2"/>
        <v>-2</v>
      </c>
      <c r="H39" s="3"/>
      <c r="I39" s="1"/>
      <c r="J39" s="8" t="s">
        <v>3</v>
      </c>
      <c r="K39">
        <f t="shared" si="3"/>
        <v>2</v>
      </c>
      <c r="L39" s="15">
        <f t="shared" si="8"/>
        <v>6.666666666666667</v>
      </c>
      <c r="M39" s="3"/>
      <c r="N39">
        <f>+Fasit!F16</f>
        <v>3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1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7"/>
        <v>3.3333333333333335</v>
      </c>
      <c r="E40" s="3"/>
      <c r="F40">
        <f>+Fasit!B17</f>
        <v>3</v>
      </c>
      <c r="G40">
        <f t="shared" si="2"/>
        <v>-2</v>
      </c>
      <c r="H40" s="3"/>
      <c r="I40" s="1"/>
      <c r="J40" s="8" t="s">
        <v>6</v>
      </c>
      <c r="K40">
        <f t="shared" si="3"/>
        <v>4</v>
      </c>
      <c r="L40" s="15">
        <f t="shared" si="8"/>
        <v>13.333333333333334</v>
      </c>
      <c r="M40" s="3"/>
      <c r="N40">
        <f>+Fasit!F17</f>
        <v>1</v>
      </c>
      <c r="O40">
        <f t="shared" si="4"/>
        <v>3</v>
      </c>
      <c r="P40" s="3"/>
      <c r="Q40" s="3">
        <v>-1</v>
      </c>
      <c r="R40">
        <f t="shared" si="5"/>
        <v>4</v>
      </c>
      <c r="S40">
        <f t="shared" si="6"/>
        <v>8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12</v>
      </c>
      <c r="D41" s="15">
        <f t="shared" si="7"/>
        <v>40</v>
      </c>
      <c r="E41" s="3"/>
      <c r="F41">
        <f>+Fasit!B18</f>
        <v>6</v>
      </c>
      <c r="G41">
        <f t="shared" si="2"/>
        <v>6</v>
      </c>
      <c r="H41" s="3"/>
      <c r="I41" s="22"/>
      <c r="J41" s="19" t="s">
        <v>22</v>
      </c>
      <c r="K41">
        <f t="shared" si="3"/>
        <v>3</v>
      </c>
      <c r="L41" s="15">
        <f t="shared" si="8"/>
        <v>10</v>
      </c>
      <c r="M41" s="3"/>
      <c r="N41">
        <f>+Fasit!F18</f>
        <v>2</v>
      </c>
      <c r="O41">
        <f t="shared" si="4"/>
        <v>1</v>
      </c>
      <c r="P41" s="3"/>
      <c r="Q41" s="3">
        <v>0</v>
      </c>
      <c r="R41">
        <f t="shared" si="5"/>
        <v>18</v>
      </c>
      <c r="S41">
        <f t="shared" si="6"/>
        <v>19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5</v>
      </c>
      <c r="D42" s="15">
        <f t="shared" si="7"/>
        <v>16.666666666666668</v>
      </c>
      <c r="E42" s="3"/>
      <c r="F42">
        <f>+Fasit!B19</f>
        <v>8</v>
      </c>
      <c r="G42">
        <f t="shared" si="2"/>
        <v>-3</v>
      </c>
      <c r="H42" s="3"/>
      <c r="I42" s="22"/>
      <c r="J42" s="8" t="s">
        <v>9</v>
      </c>
      <c r="K42">
        <f t="shared" si="3"/>
        <v>6</v>
      </c>
      <c r="L42" s="15">
        <f t="shared" si="8"/>
        <v>20</v>
      </c>
      <c r="M42" s="3"/>
      <c r="N42">
        <f>+Fasit!F19</f>
        <v>8</v>
      </c>
      <c r="O42">
        <f t="shared" si="4"/>
        <v>-2</v>
      </c>
      <c r="P42" s="3"/>
      <c r="Q42" s="3">
        <v>1</v>
      </c>
      <c r="R42">
        <f t="shared" si="5"/>
        <v>8</v>
      </c>
      <c r="S42">
        <f t="shared" si="6"/>
        <v>2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1</v>
      </c>
      <c r="AA42" s="7"/>
      <c r="AB42" s="26">
        <f t="shared" si="11"/>
        <v>0</v>
      </c>
      <c r="AC42" s="45">
        <f t="shared" si="12"/>
        <v>3.3333333333333335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2</v>
      </c>
      <c r="D43" s="15">
        <f t="shared" si="7"/>
        <v>6.666666666666667</v>
      </c>
      <c r="E43" s="3"/>
      <c r="F43">
        <f>+Fasit!B20</f>
        <v>5</v>
      </c>
      <c r="G43">
        <f t="shared" si="2"/>
        <v>-3</v>
      </c>
      <c r="H43" s="3"/>
      <c r="I43" s="22"/>
      <c r="J43" s="8" t="s">
        <v>12</v>
      </c>
      <c r="K43">
        <f t="shared" si="3"/>
        <v>7</v>
      </c>
      <c r="L43" s="15">
        <f t="shared" si="8"/>
        <v>23.333333333333332</v>
      </c>
      <c r="M43" s="3"/>
      <c r="N43">
        <f>+Fasit!F20</f>
        <v>8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4</v>
      </c>
      <c r="Z43">
        <f t="shared" si="10"/>
        <v>8</v>
      </c>
      <c r="AA43" s="7"/>
      <c r="AB43" s="26">
        <f t="shared" si="11"/>
        <v>13.333333333333334</v>
      </c>
      <c r="AC43" s="45">
        <f t="shared" si="12"/>
        <v>26.666666666666668</v>
      </c>
      <c r="AD43" s="7"/>
      <c r="AE43" s="21">
        <f>+AB43*6</f>
        <v>80</v>
      </c>
      <c r="AF43" s="21">
        <f>+AC43*9</f>
        <v>240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4</v>
      </c>
      <c r="D44" s="15">
        <f t="shared" si="7"/>
        <v>13.333333333333334</v>
      </c>
      <c r="E44" s="3"/>
      <c r="F44">
        <f>+Fasit!B21</f>
        <v>1</v>
      </c>
      <c r="G44">
        <f t="shared" si="2"/>
        <v>3</v>
      </c>
      <c r="H44" s="3"/>
      <c r="I44" s="22"/>
      <c r="J44" s="19" t="s">
        <v>60</v>
      </c>
      <c r="K44">
        <f t="shared" si="3"/>
        <v>5</v>
      </c>
      <c r="L44" s="15">
        <f t="shared" si="8"/>
        <v>16.666666666666668</v>
      </c>
      <c r="M44" s="3"/>
      <c r="N44">
        <f>+Fasit!F21</f>
        <v>3</v>
      </c>
      <c r="O44">
        <f t="shared" si="4"/>
        <v>2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18</v>
      </c>
      <c r="Z44">
        <f t="shared" si="10"/>
        <v>19</v>
      </c>
      <c r="AA44" s="7"/>
      <c r="AB44" s="26">
        <f t="shared" si="11"/>
        <v>60</v>
      </c>
      <c r="AC44" s="45">
        <f t="shared" si="12"/>
        <v>63.333333333333336</v>
      </c>
      <c r="AD44" s="7"/>
      <c r="AE44" s="21">
        <f>+AB44*10</f>
        <v>600</v>
      </c>
      <c r="AF44" s="21">
        <f>+AC44*10</f>
        <v>633.3333333333334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2</v>
      </c>
      <c r="D45" s="15">
        <f t="shared" si="7"/>
        <v>6.666666666666667</v>
      </c>
      <c r="E45" s="3"/>
      <c r="F45">
        <f>+Fasit!B22</f>
        <v>3</v>
      </c>
      <c r="G45">
        <f t="shared" si="2"/>
        <v>-1</v>
      </c>
      <c r="H45" s="3"/>
      <c r="I45" s="22"/>
      <c r="J45" s="19" t="s">
        <v>15</v>
      </c>
      <c r="K45">
        <f t="shared" si="3"/>
        <v>2</v>
      </c>
      <c r="L45" s="15">
        <f t="shared" si="8"/>
        <v>6.666666666666667</v>
      </c>
      <c r="M45" s="3"/>
      <c r="N45">
        <f>+Fasit!F22</f>
        <v>3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8</v>
      </c>
      <c r="Z45">
        <f t="shared" si="10"/>
        <v>2</v>
      </c>
      <c r="AA45" s="7"/>
      <c r="AB45" s="26">
        <f t="shared" si="11"/>
        <v>26.666666666666668</v>
      </c>
      <c r="AC45" s="45">
        <f t="shared" si="12"/>
        <v>6.666666666666667</v>
      </c>
      <c r="AD45" s="7"/>
      <c r="AE45" s="21">
        <f>+AB45*6</f>
        <v>160</v>
      </c>
      <c r="AF45" s="21">
        <f>+AC45*9</f>
        <v>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3.3333333333333335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1</v>
      </c>
      <c r="O46">
        <f t="shared" si="4"/>
        <v>-1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3.3333333333333335</v>
      </c>
      <c r="M47" s="3"/>
      <c r="N47">
        <f>+Fasit!F24</f>
        <v>1</v>
      </c>
      <c r="O47">
        <f t="shared" si="4"/>
        <v>0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1</v>
      </c>
      <c r="D48" s="15">
        <f t="shared" si="7"/>
        <v>3.3333333333333335</v>
      </c>
      <c r="E48" s="3"/>
      <c r="F48">
        <f>+Fasit!B25</f>
        <v>1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100.00000000000001</v>
      </c>
      <c r="AD50" s="7"/>
      <c r="AE50" s="21">
        <f>SUM(AE40:AE49)</f>
        <v>840</v>
      </c>
      <c r="AF50" s="82">
        <f>SUM(AF40:AF49)</f>
        <v>933.3333333333334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30</v>
      </c>
      <c r="D53" s="15">
        <f>SUM(D37:D52)</f>
        <v>100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100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104</v>
      </c>
      <c r="J55" s="3"/>
      <c r="K55" s="3"/>
      <c r="L55" s="3"/>
      <c r="M55" s="24" t="s">
        <v>91</v>
      </c>
      <c r="N55" s="3"/>
      <c r="O55" s="50" t="str">
        <f>+G7</f>
        <v>SR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75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2</v>
      </c>
      <c r="K63" s="11">
        <f>SUM(K65:K94)</f>
        <v>4</v>
      </c>
      <c r="L63" s="11">
        <f>SUM(L65:L94)</f>
        <v>-8</v>
      </c>
      <c r="M63" s="11">
        <f>SUM(M65:M94)</f>
        <v>12</v>
      </c>
      <c r="N63" s="11">
        <f>SUM(N65:N94)</f>
        <v>12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185</v>
      </c>
      <c r="Z63" s="11">
        <f>SUM(Z65:Z94)</f>
        <v>1269</v>
      </c>
      <c r="AA63" s="11">
        <f>SUM(AA65:AA94)</f>
        <v>1233</v>
      </c>
      <c r="AC63" s="11">
        <f>SUM(AC65:AC94)</f>
        <v>191</v>
      </c>
      <c r="AD63" s="11">
        <f>SUM(AD65:AD94)</f>
        <v>1319</v>
      </c>
      <c r="AE63" s="11">
        <f>SUM(AE65:AE94)</f>
        <v>1367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MID(Over!J10,1,1)</f>
        <v>A</v>
      </c>
      <c r="C65" s="7" t="str">
        <f>MID(Over!J10,2,2)</f>
        <v>U-</v>
      </c>
      <c r="D65" s="7" t="str">
        <f>MID(Over!J10,4,2)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94">+ABS(K65)</f>
        <v>1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94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MID(Over!J11,1,1)</f>
        <v>A</v>
      </c>
      <c r="C66" s="7" t="str">
        <f>MID(Over!J11,2,2)</f>
        <v>R-</v>
      </c>
      <c r="D66" s="7" t="str">
        <f>MID(Over!J11,4,2)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MID(Over!J12,1,1)</f>
        <v>E</v>
      </c>
      <c r="C67" s="7" t="str">
        <f>MID(Over!J12,2,2)</f>
        <v>O-</v>
      </c>
      <c r="D67" s="7" t="str">
        <f>MID(Over!J12,4,2)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MID(Over!J13,1,1)</f>
        <v>A</v>
      </c>
      <c r="C68" s="7" t="str">
        <f>MID(Over!J13,2,2)</f>
        <v>O </v>
      </c>
      <c r="D68" s="7" t="str">
        <f>MID(Over!J13,4,2)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MID(Over!J14,1,1)</f>
        <v>F</v>
      </c>
      <c r="C69" s="7" t="str">
        <f>MID(Over!J14,2,2)</f>
        <v>P+</v>
      </c>
      <c r="D69" s="7" t="str">
        <f>MID(Over!J14,4,2)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MID(Over!J15,1,1)</f>
        <v>B</v>
      </c>
      <c r="C70" s="7" t="str">
        <f>MID(Over!J15,2,2)</f>
        <v>O+</v>
      </c>
      <c r="D70" s="7" t="str">
        <f>MID(Over!J15,4,2)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MID(Over!J16,1,1)</f>
        <v>A</v>
      </c>
      <c r="C71" s="7" t="str">
        <f>MID(Over!J16,2,2)</f>
        <v>R </v>
      </c>
      <c r="D71" s="7" t="str">
        <f>MID(Over!J16,4,2)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MID(Over!J17,1,1)</f>
        <v>A</v>
      </c>
      <c r="C72" s="7" t="str">
        <f>MID(Over!J17,2,2)</f>
        <v>R </v>
      </c>
      <c r="D72" s="7" t="str">
        <f>MID(Over!J17,4,2)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MID(Over!J18,1,1)</f>
        <v>A</v>
      </c>
      <c r="C73" s="7" t="str">
        <f>MID(Over!J18,2,2)</f>
        <v>O </v>
      </c>
      <c r="D73" s="7" t="str">
        <f>MID(Over!J18,4,2)</f>
        <v>2 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5</v>
      </c>
      <c r="AD73">
        <f t="shared" si="16"/>
        <v>25</v>
      </c>
      <c r="AE73">
        <f>+AC73*Fasit!G50</f>
        <v>30</v>
      </c>
    </row>
    <row r="74" spans="1:31" ht="12.75">
      <c r="A74" s="3">
        <f t="shared" si="17"/>
        <v>10</v>
      </c>
      <c r="B74" s="7" t="str">
        <f>MID(Over!J19,1,1)</f>
        <v>A</v>
      </c>
      <c r="C74" s="7" t="str">
        <f>MID(Over!J19,2,2)</f>
        <v>O </v>
      </c>
      <c r="D74" s="7" t="str">
        <f>MID(Over!J19,4,2)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MID(Over!J20,1,1)</f>
        <v>A</v>
      </c>
      <c r="C75" s="7" t="str">
        <f>MID(Over!J20,2,2)</f>
        <v>R </v>
      </c>
      <c r="D75" s="7" t="str">
        <f>MID(Over!J20,4,2)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MID(Over!J21,1,1)</f>
        <v>A</v>
      </c>
      <c r="C76" s="7" t="str">
        <f>MID(Over!J21,2,2)</f>
        <v>O+</v>
      </c>
      <c r="D76" s="7" t="str">
        <f>MID(Over!J21,4,2)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MID(Over!J22,1,1)</f>
        <v>E</v>
      </c>
      <c r="C77" s="7" t="str">
        <f>MID(Over!J22,2,2)</f>
        <v>O </v>
      </c>
      <c r="D77" s="7" t="str">
        <f>MID(Over!J22,4,2)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MID(Over!J23,1,1)</f>
        <v>E</v>
      </c>
      <c r="C78" s="7" t="str">
        <f>MID(Over!J23,2,2)</f>
        <v>O </v>
      </c>
      <c r="D78" s="7" t="str">
        <f>MID(Over!J23,4,2)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MID(Over!J24,1,1)</f>
        <v>A</v>
      </c>
      <c r="C79" s="7" t="str">
        <f>MID(Over!J24,2,2)</f>
        <v>R+</v>
      </c>
      <c r="D79" s="7" t="str">
        <f>MID(Over!J24,4,2)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31" ht="12.75">
      <c r="A80" s="3">
        <f t="shared" si="17"/>
        <v>16</v>
      </c>
      <c r="B80" s="7" t="str">
        <f>MID(Over!J25,1,1)</f>
        <v>A</v>
      </c>
      <c r="C80" s="7" t="str">
        <f>MID(Over!J25,2,2)</f>
        <v>R+</v>
      </c>
      <c r="D80" s="7" t="str">
        <f>MID(Over!J25,4,2)</f>
        <v>2+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0</v>
      </c>
      <c r="M80" s="13">
        <f t="shared" si="13"/>
        <v>0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6</v>
      </c>
      <c r="AD80">
        <f t="shared" si="16"/>
        <v>36</v>
      </c>
      <c r="AE80">
        <f>+AC80*Fasit!G57</f>
        <v>36</v>
      </c>
    </row>
    <row r="81" spans="1:31" ht="12.75">
      <c r="A81" s="3">
        <f t="shared" si="17"/>
        <v>17</v>
      </c>
      <c r="B81" s="7" t="str">
        <f>MID(Over!J26,1,1)</f>
        <v>A</v>
      </c>
      <c r="C81" s="7" t="str">
        <f>MID(Over!J26,2,2)</f>
        <v>R-</v>
      </c>
      <c r="D81" s="7" t="str">
        <f>MID(Over!J26,4,2)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7</v>
      </c>
      <c r="Z81">
        <f t="shared" si="15"/>
        <v>49</v>
      </c>
      <c r="AA81">
        <f>+Y81*Fasit!F58</f>
        <v>49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MID(Over!J27,1,1)</f>
        <v>A</v>
      </c>
      <c r="C82" s="7" t="str">
        <f>MID(Over!J27,2,2)</f>
        <v>O </v>
      </c>
      <c r="D82" s="7" t="str">
        <f>MID(Over!J27,4,2)</f>
        <v>2+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0</v>
      </c>
      <c r="M82" s="13">
        <f t="shared" si="13"/>
        <v>0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5</v>
      </c>
      <c r="Z82">
        <f t="shared" si="15"/>
        <v>25</v>
      </c>
      <c r="AA82">
        <f>+Y82*Fasit!F59</f>
        <v>25</v>
      </c>
      <c r="AC82" s="14">
        <f>MATCH(D82,Poeng!$B$2:$B$17,0)</f>
        <v>6</v>
      </c>
      <c r="AD82">
        <f t="shared" si="16"/>
        <v>36</v>
      </c>
      <c r="AE82">
        <f>+AC82*Fasit!G59</f>
        <v>36</v>
      </c>
    </row>
    <row r="83" spans="1:31" ht="12.75">
      <c r="A83" s="3">
        <f t="shared" si="17"/>
        <v>19</v>
      </c>
      <c r="B83" s="7" t="str">
        <f>MID(Over!J28,1,1)</f>
        <v>A</v>
      </c>
      <c r="C83" s="7" t="str">
        <f>MID(Over!J28,2,2)</f>
        <v>R </v>
      </c>
      <c r="D83" s="7" t="str">
        <f>MID(Over!J28,4,2)</f>
        <v>2 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0</v>
      </c>
      <c r="L83" s="30">
        <f>+AC83-Fasit!G60</f>
        <v>-1</v>
      </c>
      <c r="M83" s="13">
        <f t="shared" si="13"/>
        <v>0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8</v>
      </c>
      <c r="Z83">
        <f t="shared" si="15"/>
        <v>64</v>
      </c>
      <c r="AA83">
        <f>+Y83*Fasit!F60</f>
        <v>64</v>
      </c>
      <c r="AC83" s="14">
        <f>MATCH(D83,Poeng!$B$2:$B$17,0)</f>
        <v>5</v>
      </c>
      <c r="AD83">
        <f t="shared" si="16"/>
        <v>25</v>
      </c>
      <c r="AE83">
        <f>+AC83*Fasit!G60</f>
        <v>30</v>
      </c>
    </row>
    <row r="84" spans="1:31" ht="12.75">
      <c r="A84" s="3">
        <f t="shared" si="17"/>
        <v>20</v>
      </c>
      <c r="B84" s="7" t="str">
        <f>MID(Over!J29,1,1)</f>
        <v>E</v>
      </c>
      <c r="C84" s="7" t="str">
        <f>MID(Over!J29,2,2)</f>
        <v>P </v>
      </c>
      <c r="D84" s="7" t="str">
        <f>MID(Over!J29,4,2)</f>
        <v>1+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2</v>
      </c>
      <c r="Z84">
        <f t="shared" si="15"/>
        <v>4</v>
      </c>
      <c r="AA84">
        <f>+Y84*Fasit!F61</f>
        <v>6</v>
      </c>
      <c r="AC84" s="14">
        <f>MATCH(D84,Poeng!$B$2:$B$17,0)</f>
        <v>3</v>
      </c>
      <c r="AD84">
        <f t="shared" si="16"/>
        <v>9</v>
      </c>
      <c r="AE84">
        <f>+AC84*Fasit!G61</f>
        <v>9</v>
      </c>
    </row>
    <row r="85" spans="1:31" ht="12.75">
      <c r="A85" s="3">
        <f t="shared" si="17"/>
        <v>21</v>
      </c>
      <c r="B85" s="7" t="str">
        <f>MID(Over!J30,1,1)</f>
        <v>E</v>
      </c>
      <c r="C85" s="7" t="str">
        <f>MID(Over!J30,2,2)</f>
        <v>O </v>
      </c>
      <c r="D85" s="7" t="str">
        <f>MID(Over!J30,4,2)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1</v>
      </c>
      <c r="L85" s="30">
        <f>+AC85-Fasit!G62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5</v>
      </c>
      <c r="Z85">
        <f t="shared" si="15"/>
        <v>25</v>
      </c>
      <c r="AA85">
        <f>+Y85*Fasit!F62</f>
        <v>20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MID(Over!J31,1,1)</f>
        <v>B</v>
      </c>
      <c r="C86" s="7" t="str">
        <f>MID(Over!J31,2,2)</f>
        <v>U+</v>
      </c>
      <c r="D86" s="7" t="str">
        <f>MID(Over!J31,4,2)</f>
        <v>2-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0</v>
      </c>
      <c r="L86" s="30">
        <f>+AC86-Fasit!G63</f>
        <v>1</v>
      </c>
      <c r="M86" s="13">
        <f t="shared" si="13"/>
        <v>0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12</v>
      </c>
      <c r="Z86">
        <f t="shared" si="15"/>
        <v>144</v>
      </c>
      <c r="AA86">
        <f>+Y86*Fasit!F63</f>
        <v>144</v>
      </c>
      <c r="AC86" s="14">
        <f>MATCH(D86,Poeng!$B$2:$B$17,0)</f>
        <v>4</v>
      </c>
      <c r="AD86">
        <f t="shared" si="16"/>
        <v>16</v>
      </c>
      <c r="AE86">
        <f>+AC86*Fasit!G63</f>
        <v>12</v>
      </c>
    </row>
    <row r="87" spans="1:31" ht="12.75">
      <c r="A87" s="3">
        <f t="shared" si="17"/>
        <v>23</v>
      </c>
      <c r="B87" s="7" t="str">
        <f>MID(Over!J32,1,1)</f>
        <v>A</v>
      </c>
      <c r="C87" s="7" t="str">
        <f>MID(Over!J32,2,2)</f>
        <v>O+</v>
      </c>
      <c r="D87" s="7" t="str">
        <f>MID(Over!J32,4,2)</f>
        <v>3-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0</v>
      </c>
      <c r="L87" s="30">
        <f>+AC87-Fasit!G64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6</v>
      </c>
      <c r="Z87">
        <f t="shared" si="15"/>
        <v>36</v>
      </c>
      <c r="AA87">
        <f>+Y87*Fasit!F64</f>
        <v>36</v>
      </c>
      <c r="AC87" s="14">
        <f>MATCH(D87,Poeng!$B$2:$B$17,0)</f>
        <v>7</v>
      </c>
      <c r="AD87">
        <f t="shared" si="16"/>
        <v>49</v>
      </c>
      <c r="AE87">
        <f>+AC87*Fasit!G64</f>
        <v>49</v>
      </c>
    </row>
    <row r="88" spans="1:31" ht="12.75">
      <c r="A88" s="3">
        <f t="shared" si="17"/>
        <v>24</v>
      </c>
      <c r="B88" s="7" t="str">
        <f>MID(Over!J33,1,1)</f>
        <v>A</v>
      </c>
      <c r="C88" s="7" t="str">
        <f>MID(Over!J33,2,2)</f>
        <v>O </v>
      </c>
      <c r="D88" s="7" t="str">
        <f>MID(Over!J33,4,2)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MID(Over!J34,1,1)</f>
        <v>D</v>
      </c>
      <c r="C89" s="7" t="str">
        <f>MID(Over!J34,2,2)</f>
        <v>O+</v>
      </c>
      <c r="D89" s="7" t="str">
        <f>MID(Over!J34,4,2)</f>
        <v>3+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0</v>
      </c>
      <c r="L89" s="30">
        <f>+AC89-Fasit!G66</f>
        <v>-1</v>
      </c>
      <c r="M89" s="13">
        <f t="shared" si="13"/>
        <v>0</v>
      </c>
      <c r="N89" s="8">
        <f t="shared" si="14"/>
        <v>1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6</v>
      </c>
      <c r="Z89">
        <f t="shared" si="15"/>
        <v>36</v>
      </c>
      <c r="AA89">
        <f>+Y89*Fasit!F66</f>
        <v>36</v>
      </c>
      <c r="AC89" s="14">
        <f>MATCH(D89,Poeng!$B$2:$B$17,0)</f>
        <v>9</v>
      </c>
      <c r="AD89">
        <f t="shared" si="16"/>
        <v>81</v>
      </c>
      <c r="AE89">
        <f>+AC89*Fasit!G66</f>
        <v>90</v>
      </c>
    </row>
    <row r="90" spans="1:31" ht="12.75">
      <c r="A90" s="3">
        <f t="shared" si="17"/>
        <v>26</v>
      </c>
      <c r="B90" s="7" t="str">
        <f>MID(Over!J35,1,1)</f>
        <v>A</v>
      </c>
      <c r="C90" s="7" t="str">
        <f>MID(Over!J35,2,2)</f>
        <v>O </v>
      </c>
      <c r="D90" s="7" t="str">
        <f>MID(Over!J35,4,2)</f>
        <v>2-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-2</v>
      </c>
      <c r="M90" s="13">
        <f t="shared" si="13"/>
        <v>1</v>
      </c>
      <c r="N90" s="8">
        <f t="shared" si="14"/>
        <v>2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4</v>
      </c>
      <c r="AD90">
        <f t="shared" si="16"/>
        <v>16</v>
      </c>
      <c r="AE90">
        <f>+AC90*Fasit!G67</f>
        <v>24</v>
      </c>
    </row>
    <row r="91" spans="1:31" ht="12.75">
      <c r="A91" s="3">
        <f t="shared" si="17"/>
        <v>27</v>
      </c>
      <c r="B91" s="7" t="str">
        <f>MID(Over!J36,1,1)</f>
        <v>A</v>
      </c>
      <c r="C91" s="7" t="str">
        <f>MID(Over!J36,2,2)</f>
        <v>O </v>
      </c>
      <c r="D91" s="7" t="str">
        <f>MID(Over!J36,4,2)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MID(Over!J37,1,1)</f>
        <v>A</v>
      </c>
      <c r="C92" s="7" t="str">
        <f>MID(Over!J37,2,2)</f>
        <v>O </v>
      </c>
      <c r="D92" s="7" t="str">
        <f>MID(Over!J37,4,2)</f>
        <v>3-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7</v>
      </c>
      <c r="AD92">
        <f t="shared" si="16"/>
        <v>49</v>
      </c>
      <c r="AE92">
        <f>+AC92*Fasit!G69</f>
        <v>49</v>
      </c>
    </row>
    <row r="93" spans="1:31" ht="12.75">
      <c r="A93" s="3">
        <f t="shared" si="17"/>
        <v>29</v>
      </c>
      <c r="B93" s="7" t="str">
        <f>MID(Over!J38,1,1)</f>
        <v>E</v>
      </c>
      <c r="C93" s="7" t="str">
        <f>MID(Over!J38,2,2)</f>
        <v>O+</v>
      </c>
      <c r="D93" s="7" t="str">
        <f>MID(Over!J38,4,2)</f>
        <v>3 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1</v>
      </c>
      <c r="K93" s="29">
        <f>+Y93-Fasit!F70</f>
        <v>0</v>
      </c>
      <c r="L93" s="30">
        <f>+AC93-Fasit!G70</f>
        <v>0</v>
      </c>
      <c r="M93" s="13">
        <f t="shared" si="13"/>
        <v>0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ED</v>
      </c>
      <c r="Y93" s="14">
        <f>MATCH(C93,Poeng!$C$2:$C$17,0)</f>
        <v>6</v>
      </c>
      <c r="Z93">
        <f t="shared" si="15"/>
        <v>36</v>
      </c>
      <c r="AA93">
        <f>+Y93*Fasit!F70</f>
        <v>36</v>
      </c>
      <c r="AC93" s="14">
        <f>MATCH(D93,Poeng!$B$2:$B$17,0)</f>
        <v>8</v>
      </c>
      <c r="AD93">
        <f t="shared" si="16"/>
        <v>64</v>
      </c>
      <c r="AE93">
        <f>+AC93*Fasit!G70</f>
        <v>64</v>
      </c>
    </row>
    <row r="94" spans="1:31" ht="12.75">
      <c r="A94" s="3">
        <f t="shared" si="17"/>
        <v>30</v>
      </c>
      <c r="B94" s="7" t="str">
        <f>MID(Over!J39,1,1)</f>
        <v>A</v>
      </c>
      <c r="C94" s="7" t="str">
        <f>MID(Over!J39,2,2)</f>
        <v>O </v>
      </c>
      <c r="D94" s="7" t="str">
        <f>MID(Over!J39,4,2)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-1</v>
      </c>
      <c r="L94" s="30">
        <f>+AC94-Fasit!G71</f>
        <v>0</v>
      </c>
      <c r="M94" s="13">
        <f t="shared" si="13"/>
        <v>1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5</v>
      </c>
      <c r="Z94">
        <f t="shared" si="15"/>
        <v>25</v>
      </c>
      <c r="AA94">
        <f>+Y94*Fasit!F71</f>
        <v>30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+Over!K7</f>
        <v>105</v>
      </c>
      <c r="D7" s="1"/>
      <c r="E7" s="62" t="s">
        <v>93</v>
      </c>
      <c r="F7" s="3"/>
      <c r="G7" s="61" t="str">
        <f>+Over!K8</f>
        <v>OAL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86.16983370875647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45.73222222222216</v>
      </c>
      <c r="AW11" s="15">
        <f>100-(POWER((D25/20),3))</f>
        <v>68.24537037037035</v>
      </c>
      <c r="AX11" s="15">
        <f>100-((POWER((100-D26),2.1))/4)</f>
        <v>90.77286220308801</v>
      </c>
      <c r="AY11" s="3"/>
      <c r="AZ11" s="15">
        <f>+AV11*0.2+AW11*0.4+AX11*0.4</f>
        <v>72.75373747382778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88.44000000000008</v>
      </c>
      <c r="AW12" s="15">
        <f>100-(POWER((E25/20),3))</f>
        <v>97.62962962962963</v>
      </c>
      <c r="AX12" s="15">
        <f>100-((POWER((100-E26),2.1))/4)</f>
        <v>97.5397795014744</v>
      </c>
      <c r="AY12" s="3"/>
      <c r="AZ12" s="15">
        <f>+AV12*0.2+AW12*0.4+AX12*0.4</f>
        <v>95.75576365244163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45.73222222222216</v>
      </c>
      <c r="D15" s="15">
        <f t="shared" si="0"/>
        <v>68.24537037037035</v>
      </c>
      <c r="E15" s="15">
        <f t="shared" si="0"/>
        <v>90.77286220308801</v>
      </c>
      <c r="F15" s="3"/>
      <c r="G15" s="35">
        <f>+C15*0.2+D15*0.4+E15*0.4</f>
        <v>72.75373747382778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88.44000000000008</v>
      </c>
      <c r="D16" s="15">
        <f t="shared" si="0"/>
        <v>97.62962962962963</v>
      </c>
      <c r="E16" s="15">
        <f t="shared" si="0"/>
        <v>97.5397795014744</v>
      </c>
      <c r="F16" s="3"/>
      <c r="G16" s="35">
        <f>+C16*0.2+D16*0.4+E16*0.4</f>
        <v>95.75576365244163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5.6</v>
      </c>
      <c r="D19" s="16">
        <f>+SQRT((Z63-(C19*C19*C10))/C10)</f>
        <v>2.25979350089044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6.833333333333333</v>
      </c>
      <c r="D20" s="16">
        <f>+SQRT((AD63-(C20*C20*C10))/C10)</f>
        <v>1.9677962857527262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-0.43333333333333357</v>
      </c>
      <c r="E23" s="12">
        <f>+C20-Fasit!C10</f>
        <v>0.1999999999999993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-43.33333333333336</v>
      </c>
      <c r="E24" s="15">
        <f>+(C20-Fasit!C10)*100</f>
        <v>19.99999999999993</v>
      </c>
      <c r="F24" s="17"/>
      <c r="G24" s="1" t="s">
        <v>121</v>
      </c>
      <c r="H24" s="3"/>
      <c r="I24" s="10">
        <f>+AE50</f>
        <v>673.3333333333334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10</v>
      </c>
      <c r="D25" s="15">
        <f>100*M63/C10</f>
        <v>63.333333333333336</v>
      </c>
      <c r="E25" s="15">
        <f>100*N63/C10</f>
        <v>26.666666666666668</v>
      </c>
      <c r="F25" s="3"/>
      <c r="G25" s="1" t="s">
        <v>122</v>
      </c>
      <c r="H25" s="3"/>
      <c r="I25" s="10">
        <f>+AF50</f>
        <v>973.3333333333333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94.42492195668876</v>
      </c>
      <c r="E26" s="15">
        <f>100*(((AE63-(C20*Fasit!C10*C10))/C10)/(D20*Fasit!D10))</f>
        <v>97.02920048199529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2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2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6.666666666666667</v>
      </c>
      <c r="E39" s="3"/>
      <c r="F39">
        <f>+Fasit!B16</f>
        <v>3</v>
      </c>
      <c r="G39">
        <f t="shared" si="2"/>
        <v>-1</v>
      </c>
      <c r="H39" s="3"/>
      <c r="I39" s="1"/>
      <c r="J39" s="8" t="s">
        <v>3</v>
      </c>
      <c r="K39">
        <f t="shared" si="3"/>
        <v>2</v>
      </c>
      <c r="L39" s="15">
        <f t="shared" si="8"/>
        <v>6.666666666666667</v>
      </c>
      <c r="M39" s="3"/>
      <c r="N39">
        <f>+Fasit!F16</f>
        <v>3</v>
      </c>
      <c r="O39">
        <f t="shared" si="4"/>
        <v>-1</v>
      </c>
      <c r="P39" s="3"/>
      <c r="Q39" s="3">
        <v>-2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4</v>
      </c>
      <c r="D40" s="15">
        <f t="shared" si="7"/>
        <v>13.333333333333334</v>
      </c>
      <c r="E40" s="3"/>
      <c r="F40">
        <f>+Fasit!B17</f>
        <v>3</v>
      </c>
      <c r="G40">
        <f t="shared" si="2"/>
        <v>1</v>
      </c>
      <c r="H40" s="3"/>
      <c r="I40" s="1"/>
      <c r="J40" s="8" t="s">
        <v>6</v>
      </c>
      <c r="K40">
        <f t="shared" si="3"/>
        <v>3</v>
      </c>
      <c r="L40" s="15">
        <f t="shared" si="8"/>
        <v>10</v>
      </c>
      <c r="M40" s="3"/>
      <c r="N40">
        <f>+Fasit!F17</f>
        <v>1</v>
      </c>
      <c r="O40">
        <f t="shared" si="4"/>
        <v>2</v>
      </c>
      <c r="P40" s="3"/>
      <c r="Q40" s="3">
        <v>-1</v>
      </c>
      <c r="R40">
        <f t="shared" si="5"/>
        <v>14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11</v>
      </c>
      <c r="D41" s="15">
        <f t="shared" si="7"/>
        <v>36.666666666666664</v>
      </c>
      <c r="E41" s="3"/>
      <c r="F41">
        <f>+Fasit!B18</f>
        <v>6</v>
      </c>
      <c r="G41">
        <f t="shared" si="2"/>
        <v>5</v>
      </c>
      <c r="H41" s="3"/>
      <c r="I41" s="22"/>
      <c r="J41" s="19" t="s">
        <v>22</v>
      </c>
      <c r="K41">
        <f t="shared" si="3"/>
        <v>1</v>
      </c>
      <c r="L41" s="15">
        <f t="shared" si="8"/>
        <v>3.3333333333333335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13</v>
      </c>
      <c r="S41">
        <f t="shared" si="6"/>
        <v>22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3</v>
      </c>
      <c r="D42" s="15">
        <f t="shared" si="7"/>
        <v>10</v>
      </c>
      <c r="E42" s="3"/>
      <c r="F42">
        <f>+Fasit!B19</f>
        <v>8</v>
      </c>
      <c r="G42">
        <f t="shared" si="2"/>
        <v>-5</v>
      </c>
      <c r="H42" s="3"/>
      <c r="I42" s="22"/>
      <c r="J42" s="8" t="s">
        <v>9</v>
      </c>
      <c r="K42">
        <f t="shared" si="3"/>
        <v>4</v>
      </c>
      <c r="L42" s="15">
        <f t="shared" si="8"/>
        <v>13.333333333333334</v>
      </c>
      <c r="M42" s="3"/>
      <c r="N42">
        <f>+Fasit!F19</f>
        <v>8</v>
      </c>
      <c r="O42">
        <f t="shared" si="4"/>
        <v>-4</v>
      </c>
      <c r="P42" s="3"/>
      <c r="Q42" s="3">
        <v>1</v>
      </c>
      <c r="R42">
        <f t="shared" si="5"/>
        <v>1</v>
      </c>
      <c r="S42">
        <f t="shared" si="6"/>
        <v>7</v>
      </c>
      <c r="T42" s="3"/>
      <c r="U42" s="3"/>
      <c r="V42" s="3"/>
      <c r="W42" s="3"/>
      <c r="X42" s="3">
        <v>-2</v>
      </c>
      <c r="Y42">
        <f t="shared" si="9"/>
        <v>1</v>
      </c>
      <c r="Z42">
        <f t="shared" si="10"/>
        <v>0</v>
      </c>
      <c r="AA42" s="7"/>
      <c r="AB42" s="26">
        <f t="shared" si="11"/>
        <v>3.3333333333333335</v>
      </c>
      <c r="AC42" s="45">
        <f t="shared" si="12"/>
        <v>0</v>
      </c>
      <c r="AD42" s="7"/>
      <c r="AE42" s="21">
        <f>+AB42*-9</f>
        <v>-30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3</v>
      </c>
      <c r="D43" s="15">
        <f t="shared" si="7"/>
        <v>10</v>
      </c>
      <c r="E43" s="3"/>
      <c r="F43">
        <f>+Fasit!B20</f>
        <v>5</v>
      </c>
      <c r="G43">
        <f t="shared" si="2"/>
        <v>-2</v>
      </c>
      <c r="H43" s="3"/>
      <c r="I43" s="22"/>
      <c r="J43" s="8" t="s">
        <v>12</v>
      </c>
      <c r="K43">
        <f t="shared" si="3"/>
        <v>11</v>
      </c>
      <c r="L43" s="15">
        <f t="shared" si="8"/>
        <v>36.666666666666664</v>
      </c>
      <c r="M43" s="3"/>
      <c r="N43">
        <f>+Fasit!F20</f>
        <v>8</v>
      </c>
      <c r="O43">
        <f t="shared" si="4"/>
        <v>3</v>
      </c>
      <c r="P43" s="3"/>
      <c r="Q43" s="3">
        <v>2</v>
      </c>
      <c r="R43">
        <f t="shared" si="5"/>
        <v>1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14</v>
      </c>
      <c r="Z43">
        <f t="shared" si="10"/>
        <v>1</v>
      </c>
      <c r="AA43" s="7"/>
      <c r="AB43" s="26">
        <f t="shared" si="11"/>
        <v>46.666666666666664</v>
      </c>
      <c r="AC43" s="45">
        <f t="shared" si="12"/>
        <v>3.3333333333333335</v>
      </c>
      <c r="AD43" s="7"/>
      <c r="AE43" s="21">
        <f>+AB43*6</f>
        <v>280</v>
      </c>
      <c r="AF43" s="21">
        <f>+AC43*9</f>
        <v>30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6.666666666666667</v>
      </c>
      <c r="E44" s="3"/>
      <c r="F44">
        <f>+Fasit!B21</f>
        <v>1</v>
      </c>
      <c r="G44">
        <f t="shared" si="2"/>
        <v>1</v>
      </c>
      <c r="H44" s="3"/>
      <c r="I44" s="22"/>
      <c r="J44" s="19" t="s">
        <v>60</v>
      </c>
      <c r="K44">
        <f t="shared" si="3"/>
        <v>4</v>
      </c>
      <c r="L44" s="15">
        <f t="shared" si="8"/>
        <v>13.333333333333334</v>
      </c>
      <c r="M44" s="3"/>
      <c r="N44">
        <f>+Fasit!F21</f>
        <v>3</v>
      </c>
      <c r="O44">
        <f t="shared" si="4"/>
        <v>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13</v>
      </c>
      <c r="Z44">
        <f t="shared" si="10"/>
        <v>22</v>
      </c>
      <c r="AA44" s="7"/>
      <c r="AB44" s="26">
        <f t="shared" si="11"/>
        <v>43.333333333333336</v>
      </c>
      <c r="AC44" s="45">
        <f t="shared" si="12"/>
        <v>73.33333333333333</v>
      </c>
      <c r="AD44" s="7"/>
      <c r="AE44" s="21">
        <f>+AB44*10</f>
        <v>433.33333333333337</v>
      </c>
      <c r="AF44" s="21">
        <f>+AC44*10</f>
        <v>733.3333333333333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3.3333333333333335</v>
      </c>
      <c r="E45" s="3"/>
      <c r="F45">
        <f>+Fasit!B22</f>
        <v>3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10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</v>
      </c>
      <c r="Z45">
        <f t="shared" si="10"/>
        <v>7</v>
      </c>
      <c r="AA45" s="7"/>
      <c r="AB45" s="26">
        <f t="shared" si="11"/>
        <v>3.3333333333333335</v>
      </c>
      <c r="AC45" s="45">
        <f t="shared" si="12"/>
        <v>23.333333333333332</v>
      </c>
      <c r="AD45" s="7"/>
      <c r="AE45" s="21">
        <f>+AB45*6</f>
        <v>20</v>
      </c>
      <c r="AF45" s="21">
        <f>+AC45*9</f>
        <v>210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1</v>
      </c>
      <c r="L46" s="15">
        <f t="shared" si="8"/>
        <v>3.3333333333333335</v>
      </c>
      <c r="M46" s="3"/>
      <c r="N46">
        <f>+Fasit!F23</f>
        <v>1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1</v>
      </c>
      <c r="Z46">
        <f t="shared" si="10"/>
        <v>0</v>
      </c>
      <c r="AA46" s="7"/>
      <c r="AB46" s="26">
        <f t="shared" si="11"/>
        <v>3.3333333333333335</v>
      </c>
      <c r="AC46" s="45">
        <f t="shared" si="12"/>
        <v>0</v>
      </c>
      <c r="AD46" s="7"/>
      <c r="AE46" s="21">
        <f>+AB46*-9</f>
        <v>-30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1</v>
      </c>
      <c r="D47" s="15">
        <f t="shared" si="7"/>
        <v>3.3333333333333335</v>
      </c>
      <c r="E47" s="3"/>
      <c r="F47">
        <f>+Fasit!B24</f>
        <v>0</v>
      </c>
      <c r="G47">
        <f t="shared" si="2"/>
        <v>1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1</v>
      </c>
      <c r="D48" s="15">
        <f t="shared" si="7"/>
        <v>3.3333333333333335</v>
      </c>
      <c r="E48" s="3"/>
      <c r="F48">
        <f>+Fasit!B25</f>
        <v>1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3.3333333333333335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99.99999999999999</v>
      </c>
      <c r="AD50" s="7"/>
      <c r="AE50" s="21">
        <f>SUM(AE40:AE49)</f>
        <v>673.3333333333334</v>
      </c>
      <c r="AF50" s="82">
        <f>SUM(AF40:AF49)</f>
        <v>973.3333333333333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30</v>
      </c>
      <c r="D53" s="15">
        <f>SUM(D37:D52)</f>
        <v>99.99999999999999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99.99999999999999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105</v>
      </c>
      <c r="J55" s="3"/>
      <c r="K55" s="3"/>
      <c r="L55" s="3"/>
      <c r="M55" s="24" t="s">
        <v>91</v>
      </c>
      <c r="N55" s="3"/>
      <c r="O55" s="50" t="str">
        <f>+G7</f>
        <v>OAL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75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212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3</v>
      </c>
      <c r="K63" s="11">
        <f>SUM(K65:K94)</f>
        <v>-13</v>
      </c>
      <c r="L63" s="11">
        <f>SUM(L65:L94)</f>
        <v>6</v>
      </c>
      <c r="M63" s="11">
        <f>SUM(M65:M94)</f>
        <v>19</v>
      </c>
      <c r="N63" s="11">
        <f>SUM(N65:N94)</f>
        <v>8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168</v>
      </c>
      <c r="Z63" s="11">
        <f>SUM(Z65:Z94)</f>
        <v>1094</v>
      </c>
      <c r="AA63" s="11">
        <f>SUM(AA65:AA94)</f>
        <v>1140</v>
      </c>
      <c r="AC63" s="11">
        <f>SUM(AC65:AC94)</f>
        <v>205</v>
      </c>
      <c r="AD63" s="11">
        <f>SUM(AD65:AD94)</f>
        <v>1517</v>
      </c>
      <c r="AE63" s="11">
        <f>SUM(AE65:AE94)</f>
        <v>1469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MID(Over!K10,1,1)</f>
        <v>A</v>
      </c>
      <c r="C65" s="7" t="str">
        <f>MID(Over!K10,2,2)</f>
        <v>U </v>
      </c>
      <c r="D65" s="7" t="str">
        <f>MID(Over!K10,4,2)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2</v>
      </c>
      <c r="L65" s="30">
        <f>+AC65-Fasit!G42</f>
        <v>0</v>
      </c>
      <c r="M65" s="13">
        <f aca="true" t="shared" si="13" ref="M65:M94">+ABS(K65)</f>
        <v>2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11</v>
      </c>
      <c r="Z65">
        <f aca="true" t="shared" si="15" ref="Z65:Z94">+Y65*Y65</f>
        <v>121</v>
      </c>
      <c r="AA65">
        <f>+Y65*Fasit!F42</f>
        <v>99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MID(Over!K11,1,1)</f>
        <v>A</v>
      </c>
      <c r="C66" s="7" t="str">
        <f>MID(Over!K11,2,2)</f>
        <v>R </v>
      </c>
      <c r="D66" s="7" t="str">
        <f>MID(Over!K11,4,2)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MID(Over!K12,1,1)</f>
        <v>E</v>
      </c>
      <c r="C67" s="7" t="str">
        <f>MID(Over!K12,2,2)</f>
        <v>P </v>
      </c>
      <c r="D67" s="7" t="str">
        <f>MID(Over!K12,4,2)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-1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ED</v>
      </c>
      <c r="Y67" s="14">
        <f>MATCH(C67,Poeng!$C$2:$C$17,0)</f>
        <v>2</v>
      </c>
      <c r="Z67">
        <f t="shared" si="15"/>
        <v>4</v>
      </c>
      <c r="AA67">
        <f>+Y67*Fasit!F44</f>
        <v>6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MID(Over!K13,1,1)</f>
        <v>A</v>
      </c>
      <c r="C68" s="7" t="str">
        <f>MID(Over!K13,2,2)</f>
        <v>O </v>
      </c>
      <c r="D68" s="7" t="str">
        <f>MID(Over!K13,4,2)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MID(Over!K14,1,1)</f>
        <v>F</v>
      </c>
      <c r="C69" s="7" t="str">
        <f>MID(Over!K14,2,2)</f>
        <v>P+</v>
      </c>
      <c r="D69" s="7" t="str">
        <f>MID(Over!K14,4,2)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MID(Over!K15,1,1)</f>
        <v>B</v>
      </c>
      <c r="C70" s="7" t="str">
        <f>MID(Over!K15,2,2)</f>
        <v>O </v>
      </c>
      <c r="D70" s="7" t="str">
        <f>MID(Over!K15,4,2)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MID(Over!K16,1,1)</f>
        <v>A</v>
      </c>
      <c r="C71" s="7" t="str">
        <f>MID(Over!K16,2,2)</f>
        <v>R-</v>
      </c>
      <c r="D71" s="7" t="str">
        <f>MID(Over!K16,4,2)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MID(Over!K17,1,1)</f>
        <v>A</v>
      </c>
      <c r="C72" s="7" t="str">
        <f>MID(Over!K17,2,2)</f>
        <v>O+</v>
      </c>
      <c r="D72" s="7" t="str">
        <f>MID(Over!K17,4,2)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MID(Over!K18,1,1)</f>
        <v>A</v>
      </c>
      <c r="C73" s="7" t="str">
        <f>MID(Over!K18,2,2)</f>
        <v>O-</v>
      </c>
      <c r="D73" s="7" t="str">
        <f>MID(Over!K18,4,2)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MID(Over!K19,1,1)</f>
        <v>A</v>
      </c>
      <c r="C74" s="7" t="str">
        <f>MID(Over!K19,2,2)</f>
        <v>O </v>
      </c>
      <c r="D74" s="7" t="str">
        <f>MID(Over!K19,4,2)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MID(Over!K20,1,1)</f>
        <v>A</v>
      </c>
      <c r="C75" s="7" t="str">
        <f>MID(Over!K20,2,2)</f>
        <v>R-</v>
      </c>
      <c r="D75" s="7" t="str">
        <f>MID(Over!K20,4,2)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MID(Over!K21,1,1)</f>
        <v>A</v>
      </c>
      <c r="C76" s="7" t="str">
        <f>MID(Over!K21,2,2)</f>
        <v>O </v>
      </c>
      <c r="D76" s="7" t="str">
        <f>MID(Over!K21,4,2)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MID(Over!K22,1,1)</f>
        <v>E</v>
      </c>
      <c r="C77" s="7" t="str">
        <f>MID(Over!K22,2,2)</f>
        <v>O-</v>
      </c>
      <c r="D77" s="7" t="str">
        <f>MID(Over!K22,4,2)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MID(Over!K23,1,1)</f>
        <v>F</v>
      </c>
      <c r="C78" s="7" t="str">
        <f>MID(Over!K23,2,2)</f>
        <v>O-</v>
      </c>
      <c r="D78" s="7" t="str">
        <f>MID(Over!K23,4,2)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MID(Over!K24,1,1)</f>
        <v>A</v>
      </c>
      <c r="C79" s="7" t="str">
        <f>MID(Over!K24,2,2)</f>
        <v>R </v>
      </c>
      <c r="D79" s="7" t="str">
        <f>MID(Over!K24,4,2)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:31" ht="12.75">
      <c r="A80" s="3">
        <f t="shared" si="17"/>
        <v>16</v>
      </c>
      <c r="B80" s="7" t="str">
        <f>MID(Over!K25,1,1)</f>
        <v>A</v>
      </c>
      <c r="C80" s="7" t="str">
        <f>MID(Over!K25,2,2)</f>
        <v>R+</v>
      </c>
      <c r="D80" s="7" t="str">
        <f>MID(Over!K25,4,2)</f>
        <v>3-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7</v>
      </c>
      <c r="AD80">
        <f t="shared" si="16"/>
        <v>49</v>
      </c>
      <c r="AE80">
        <f>+AC80*Fasit!G57</f>
        <v>42</v>
      </c>
    </row>
    <row r="81" spans="1:31" ht="12.75">
      <c r="A81" s="3">
        <f t="shared" si="17"/>
        <v>17</v>
      </c>
      <c r="B81" s="7" t="str">
        <f>MID(Over!K26,1,1)</f>
        <v>A</v>
      </c>
      <c r="C81" s="7" t="str">
        <f>MID(Over!K26,2,2)</f>
        <v>R-</v>
      </c>
      <c r="D81" s="7" t="str">
        <f>MID(Over!K26,4,2)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7</v>
      </c>
      <c r="Z81">
        <f t="shared" si="15"/>
        <v>49</v>
      </c>
      <c r="AA81">
        <f>+Y81*Fasit!F58</f>
        <v>49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MID(Over!K27,1,1)</f>
        <v>A</v>
      </c>
      <c r="C82" s="7" t="str">
        <f>MID(Over!K27,2,2)</f>
        <v>O </v>
      </c>
      <c r="D82" s="7" t="str">
        <f>MID(Over!K27,4,2)</f>
        <v>3-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1</v>
      </c>
      <c r="M82" s="13">
        <f t="shared" si="13"/>
        <v>0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5</v>
      </c>
      <c r="Z82">
        <f t="shared" si="15"/>
        <v>25</v>
      </c>
      <c r="AA82">
        <f>+Y82*Fasit!F59</f>
        <v>25</v>
      </c>
      <c r="AC82" s="14">
        <f>MATCH(D82,Poeng!$B$2:$B$17,0)</f>
        <v>7</v>
      </c>
      <c r="AD82">
        <f t="shared" si="16"/>
        <v>49</v>
      </c>
      <c r="AE82">
        <f>+AC82*Fasit!G59</f>
        <v>42</v>
      </c>
    </row>
    <row r="83" spans="1:31" ht="12.75">
      <c r="A83" s="3">
        <f t="shared" si="17"/>
        <v>19</v>
      </c>
      <c r="B83" s="7" t="str">
        <f>MID(Over!K28,1,1)</f>
        <v>A</v>
      </c>
      <c r="C83" s="7" t="str">
        <f>MID(Over!K28,2,2)</f>
        <v>O+</v>
      </c>
      <c r="D83" s="7" t="str">
        <f>MID(Over!K28,4,2)</f>
        <v>2+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-2</v>
      </c>
      <c r="L83" s="30">
        <f>+AC83-Fasit!G60</f>
        <v>0</v>
      </c>
      <c r="M83" s="13">
        <f t="shared" si="13"/>
        <v>2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6</v>
      </c>
      <c r="Z83">
        <f t="shared" si="15"/>
        <v>36</v>
      </c>
      <c r="AA83">
        <f>+Y83*Fasit!F60</f>
        <v>48</v>
      </c>
      <c r="AC83" s="14">
        <f>MATCH(D83,Poeng!$B$2:$B$17,0)</f>
        <v>6</v>
      </c>
      <c r="AD83">
        <f t="shared" si="16"/>
        <v>36</v>
      </c>
      <c r="AE83">
        <f>+AC83*Fasit!G60</f>
        <v>36</v>
      </c>
    </row>
    <row r="84" spans="1:31" ht="12.75">
      <c r="A84" s="3">
        <f t="shared" si="17"/>
        <v>20</v>
      </c>
      <c r="B84" s="7" t="str">
        <f>MID(Over!K29,1,1)</f>
        <v>E</v>
      </c>
      <c r="C84" s="7" t="str">
        <f>MID(Over!K29,2,2)</f>
        <v>P </v>
      </c>
      <c r="D84" s="7" t="str">
        <f>MID(Over!K29,4,2)</f>
        <v>1+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2</v>
      </c>
      <c r="Z84">
        <f t="shared" si="15"/>
        <v>4</v>
      </c>
      <c r="AA84">
        <f>+Y84*Fasit!F61</f>
        <v>6</v>
      </c>
      <c r="AC84" s="14">
        <f>MATCH(D84,Poeng!$B$2:$B$17,0)</f>
        <v>3</v>
      </c>
      <c r="AD84">
        <f t="shared" si="16"/>
        <v>9</v>
      </c>
      <c r="AE84">
        <f>+AC84*Fasit!G61</f>
        <v>9</v>
      </c>
    </row>
    <row r="85" spans="1:31" ht="12.75">
      <c r="A85" s="3">
        <f t="shared" si="17"/>
        <v>21</v>
      </c>
      <c r="B85" s="7" t="str">
        <f>MID(Over!K30,1,1)</f>
        <v>E</v>
      </c>
      <c r="C85" s="7" t="str">
        <f>MID(Over!K30,2,2)</f>
        <v>P+</v>
      </c>
      <c r="D85" s="7" t="str">
        <f>MID(Over!K30,4,2)</f>
        <v>2-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-1</v>
      </c>
      <c r="L85" s="30">
        <f>+AC85-Fasit!G62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3</v>
      </c>
      <c r="Z85">
        <f t="shared" si="15"/>
        <v>9</v>
      </c>
      <c r="AA85">
        <f>+Y85*Fasit!F62</f>
        <v>12</v>
      </c>
      <c r="AC85" s="14">
        <f>MATCH(D85,Poeng!$B$2:$B$17,0)</f>
        <v>4</v>
      </c>
      <c r="AD85">
        <f t="shared" si="16"/>
        <v>16</v>
      </c>
      <c r="AE85">
        <f>+AC85*Fasit!G62</f>
        <v>16</v>
      </c>
    </row>
    <row r="86" spans="1:31" ht="12.75">
      <c r="A86" s="3">
        <f t="shared" si="17"/>
        <v>22</v>
      </c>
      <c r="B86" s="7" t="str">
        <f>MID(Over!K31,1,1)</f>
        <v>B</v>
      </c>
      <c r="C86" s="7" t="str">
        <f>MID(Over!K31,2,2)</f>
        <v>U+</v>
      </c>
      <c r="D86" s="7" t="str">
        <f>MID(Over!K31,4,2)</f>
        <v>2-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0</v>
      </c>
      <c r="L86" s="30">
        <f>+AC86-Fasit!G63</f>
        <v>1</v>
      </c>
      <c r="M86" s="13">
        <f t="shared" si="13"/>
        <v>0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12</v>
      </c>
      <c r="Z86">
        <f t="shared" si="15"/>
        <v>144</v>
      </c>
      <c r="AA86">
        <f>+Y86*Fasit!F63</f>
        <v>144</v>
      </c>
      <c r="AC86" s="14">
        <f>MATCH(D86,Poeng!$B$2:$B$17,0)</f>
        <v>4</v>
      </c>
      <c r="AD86">
        <f t="shared" si="16"/>
        <v>16</v>
      </c>
      <c r="AE86">
        <f>+AC86*Fasit!G63</f>
        <v>12</v>
      </c>
    </row>
    <row r="87" spans="1:31" ht="12.75">
      <c r="A87" s="3">
        <f t="shared" si="17"/>
        <v>23</v>
      </c>
      <c r="B87" s="7" t="str">
        <f>MID(Over!K32,1,1)</f>
        <v>A</v>
      </c>
      <c r="C87" s="7" t="str">
        <f>MID(Over!K32,2,2)</f>
        <v>O </v>
      </c>
      <c r="D87" s="7" t="str">
        <f>MID(Over!K32,4,2)</f>
        <v>3-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-1</v>
      </c>
      <c r="L87" s="30">
        <f>+AC87-Fasit!G64</f>
        <v>0</v>
      </c>
      <c r="M87" s="13">
        <f t="shared" si="13"/>
        <v>1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5</v>
      </c>
      <c r="Z87">
        <f t="shared" si="15"/>
        <v>25</v>
      </c>
      <c r="AA87">
        <f>+Y87*Fasit!F64</f>
        <v>30</v>
      </c>
      <c r="AC87" s="14">
        <f>MATCH(D87,Poeng!$B$2:$B$17,0)</f>
        <v>7</v>
      </c>
      <c r="AD87">
        <f t="shared" si="16"/>
        <v>49</v>
      </c>
      <c r="AE87">
        <f>+AC87*Fasit!G64</f>
        <v>49</v>
      </c>
    </row>
    <row r="88" spans="1:31" ht="12.75">
      <c r="A88" s="3">
        <f t="shared" si="17"/>
        <v>24</v>
      </c>
      <c r="B88" s="7" t="str">
        <f>MID(Over!K33,1,1)</f>
        <v>A</v>
      </c>
      <c r="C88" s="7" t="str">
        <f>MID(Over!K33,2,2)</f>
        <v>O-</v>
      </c>
      <c r="D88" s="7" t="str">
        <f>MID(Over!K33,4,2)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-1</v>
      </c>
      <c r="L88" s="30">
        <f>+AC88-Fasit!G65</f>
        <v>0</v>
      </c>
      <c r="M88" s="13">
        <f t="shared" si="13"/>
        <v>1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4</v>
      </c>
      <c r="Z88">
        <f t="shared" si="15"/>
        <v>16</v>
      </c>
      <c r="AA88">
        <f>+Y88*Fasit!F65</f>
        <v>20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MID(Over!K34,1,1)</f>
        <v>E</v>
      </c>
      <c r="C89" s="7" t="str">
        <f>MID(Over!K34,2,2)</f>
        <v>O+</v>
      </c>
      <c r="D89" s="7" t="str">
        <f>MID(Over!K34,4,2)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1</v>
      </c>
      <c r="K89" s="29">
        <f>+Y89-Fasit!F66</f>
        <v>0</v>
      </c>
      <c r="L89" s="30">
        <f>+AC89-Fasit!G66</f>
        <v>0</v>
      </c>
      <c r="M89" s="13">
        <f t="shared" si="13"/>
        <v>0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ED</v>
      </c>
      <c r="Y89" s="14">
        <f>MATCH(C89,Poeng!$C$2:$C$17,0)</f>
        <v>6</v>
      </c>
      <c r="Z89">
        <f t="shared" si="15"/>
        <v>36</v>
      </c>
      <c r="AA89">
        <f>+Y89*Fasit!F66</f>
        <v>36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MID(Over!K35,1,1)</f>
        <v>A</v>
      </c>
      <c r="C90" s="7" t="str">
        <f>MID(Over!K35,2,2)</f>
        <v>O </v>
      </c>
      <c r="D90" s="7" t="str">
        <f>MID(Over!K35,4,2)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0</v>
      </c>
      <c r="M90" s="13">
        <f t="shared" si="13"/>
        <v>1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MID(Over!K36,1,1)</f>
        <v>A</v>
      </c>
      <c r="C91" s="7" t="str">
        <f>MID(Over!K36,2,2)</f>
        <v>O </v>
      </c>
      <c r="D91" s="7" t="str">
        <f>MID(Over!K36,4,2)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MID(Over!K37,1,1)</f>
        <v>A</v>
      </c>
      <c r="C92" s="7" t="str">
        <f>MID(Over!K37,2,2)</f>
        <v>O </v>
      </c>
      <c r="D92" s="7" t="str">
        <f>MID(Over!K37,4,2)</f>
        <v>3-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7</v>
      </c>
      <c r="AD92">
        <f t="shared" si="16"/>
        <v>49</v>
      </c>
      <c r="AE92">
        <f>+AC92*Fasit!G69</f>
        <v>49</v>
      </c>
    </row>
    <row r="93" spans="1:31" ht="12.75">
      <c r="A93" s="3">
        <f t="shared" si="17"/>
        <v>29</v>
      </c>
      <c r="B93" s="7" t="str">
        <f>MID(Over!K38,1,1)</f>
        <v>D</v>
      </c>
      <c r="C93" s="7" t="str">
        <f>MID(Over!K38,2,2)</f>
        <v>O </v>
      </c>
      <c r="D93" s="7" t="str">
        <f>MID(Over!K38,4,2)</f>
        <v>3 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-1</v>
      </c>
      <c r="L93" s="30">
        <f>+AC93-Fasit!G70</f>
        <v>0</v>
      </c>
      <c r="M93" s="13">
        <f t="shared" si="13"/>
        <v>1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5</v>
      </c>
      <c r="Z93">
        <f t="shared" si="15"/>
        <v>25</v>
      </c>
      <c r="AA93">
        <f>+Y93*Fasit!F70</f>
        <v>30</v>
      </c>
      <c r="AC93" s="14">
        <f>MATCH(D93,Poeng!$B$2:$B$17,0)</f>
        <v>8</v>
      </c>
      <c r="AD93">
        <f t="shared" si="16"/>
        <v>64</v>
      </c>
      <c r="AE93">
        <f>+AC93*Fasit!G70</f>
        <v>64</v>
      </c>
    </row>
    <row r="94" spans="1:31" ht="12.75">
      <c r="A94" s="3">
        <f t="shared" si="17"/>
        <v>30</v>
      </c>
      <c r="B94" s="7" t="str">
        <f>MID(Over!K39,1,1)</f>
        <v>A</v>
      </c>
      <c r="C94" s="7" t="str">
        <f>MID(Over!K39,2,2)</f>
        <v>O </v>
      </c>
      <c r="D94" s="7" t="str">
        <f>MID(Over!K39,4,2)</f>
        <v>3-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-1</v>
      </c>
      <c r="L94" s="30">
        <f>+AC94-Fasit!G71</f>
        <v>0</v>
      </c>
      <c r="M94" s="13">
        <f t="shared" si="13"/>
        <v>1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5</v>
      </c>
      <c r="Z94">
        <f t="shared" si="15"/>
        <v>25</v>
      </c>
      <c r="AA94">
        <f>+Y94*Fasit!F71</f>
        <v>30</v>
      </c>
      <c r="AC94" s="14">
        <f>MATCH(D94,Poeng!$B$2:$B$17,0)</f>
        <v>7</v>
      </c>
      <c r="AD94">
        <f t="shared" si="16"/>
        <v>49</v>
      </c>
      <c r="AE94">
        <f>+AC94*Fasit!G71</f>
        <v>49</v>
      </c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+Over!L7</f>
        <v>106</v>
      </c>
      <c r="D7" s="1"/>
      <c r="E7" s="62" t="s">
        <v>93</v>
      </c>
      <c r="F7" s="3"/>
      <c r="G7" s="61" t="str">
        <f>+Over!L8</f>
        <v>TK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75.0286880030986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-170.05444444444458</v>
      </c>
      <c r="AW11" s="15">
        <f>100-(POWER((D25/20),3))</f>
        <v>-12.91203703703708</v>
      </c>
      <c r="AX11" s="15">
        <f>100-((POWER((100-D26),2.1))/4)</f>
        <v>97.47818103601888</v>
      </c>
      <c r="AY11" s="3"/>
      <c r="AZ11" s="15">
        <f>+AV11*0.2+AW11*0.4+AX11*0.4</f>
        <v>-0.18443128929619945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88.44000000000008</v>
      </c>
      <c r="AW12" s="15">
        <f>100-(POWER((E25/20),3))</f>
        <v>87.2962962962963</v>
      </c>
      <c r="AX12" s="15">
        <f>100-((POWER((100-E26),2.1))/4)</f>
        <v>86.49846046870204</v>
      </c>
      <c r="AY12" s="3"/>
      <c r="AZ12" s="15">
        <f>+AV12*0.2+AW12*0.4+AX12*0.4</f>
        <v>87.20590270599936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98.88888888888889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0</v>
      </c>
      <c r="D15" s="15">
        <f t="shared" si="0"/>
        <v>0</v>
      </c>
      <c r="E15" s="15">
        <f t="shared" si="0"/>
        <v>97.47818103601888</v>
      </c>
      <c r="F15" s="3"/>
      <c r="G15" s="35">
        <f>+C15*0.2+D15*0.4+E15*0.4</f>
        <v>38.991272414407554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88.44000000000008</v>
      </c>
      <c r="D16" s="15">
        <f t="shared" si="0"/>
        <v>87.2962962962963</v>
      </c>
      <c r="E16" s="15">
        <f t="shared" si="0"/>
        <v>86.49846046870204</v>
      </c>
      <c r="F16" s="3"/>
      <c r="G16" s="35">
        <f>+C16*0.2+D16*0.4+E16*0.4</f>
        <v>87.20590270599936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5.066666666666666</v>
      </c>
      <c r="D19" s="16">
        <f>+SQRT((Z63-(C19*C19*C10))/C10)</f>
        <v>1.8785337071473829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6.833333333333333</v>
      </c>
      <c r="D20" s="16">
        <f>+SQRT((AD63-(C20*C20*C10))/C10)</f>
        <v>1.9336206683030908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-0.9666666666666668</v>
      </c>
      <c r="E23" s="12">
        <f>+C20-Fasit!C10</f>
        <v>0.1999999999999993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-96.66666666666669</v>
      </c>
      <c r="E24" s="15">
        <f>+(C20-Fasit!C10)*100</f>
        <v>19.99999999999993</v>
      </c>
      <c r="F24" s="17"/>
      <c r="G24" s="1" t="s">
        <v>121</v>
      </c>
      <c r="H24" s="3"/>
      <c r="I24" s="10">
        <f>+AE50</f>
        <v>503.33333333333337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3.3333333333333335</v>
      </c>
      <c r="D25" s="15">
        <f>100*M63/C10</f>
        <v>96.66666666666667</v>
      </c>
      <c r="E25" s="15">
        <f>100*N63/C10</f>
        <v>46.666666666666664</v>
      </c>
      <c r="F25" s="3"/>
      <c r="G25" s="1" t="s">
        <v>122</v>
      </c>
      <c r="H25" s="3"/>
      <c r="I25" s="10">
        <f>+AF50</f>
        <v>926.6666666666666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96.99400973144854</v>
      </c>
      <c r="E26" s="15">
        <f>100*(((AE63-(C20*Fasit!C10*C10))/C10)/(D20*Fasit!D10))</f>
        <v>93.31697643917904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2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2</v>
      </c>
      <c r="H38" s="3"/>
      <c r="I38" s="3"/>
      <c r="J38" s="19" t="s">
        <v>25</v>
      </c>
      <c r="K38">
        <f t="shared" si="3"/>
        <v>1</v>
      </c>
      <c r="L38" s="15">
        <f aca="true" t="shared" si="8" ref="L38:L51">100*K38/$C$10</f>
        <v>3.3333333333333335</v>
      </c>
      <c r="M38" s="3"/>
      <c r="N38">
        <f>+Fasit!F15</f>
        <v>0</v>
      </c>
      <c r="O38">
        <f t="shared" si="4"/>
        <v>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3</v>
      </c>
      <c r="D39" s="15">
        <f t="shared" si="7"/>
        <v>10</v>
      </c>
      <c r="E39" s="3"/>
      <c r="F39">
        <f>+Fasit!B16</f>
        <v>3</v>
      </c>
      <c r="G39">
        <f t="shared" si="2"/>
        <v>0</v>
      </c>
      <c r="H39" s="3"/>
      <c r="I39" s="1"/>
      <c r="J39" s="8" t="s">
        <v>3</v>
      </c>
      <c r="K39">
        <f t="shared" si="3"/>
        <v>1</v>
      </c>
      <c r="L39" s="15">
        <f t="shared" si="8"/>
        <v>3.3333333333333335</v>
      </c>
      <c r="M39" s="3"/>
      <c r="N39">
        <f>+Fasit!F16</f>
        <v>3</v>
      </c>
      <c r="O39">
        <f t="shared" si="4"/>
        <v>-2</v>
      </c>
      <c r="P39" s="3"/>
      <c r="Q39" s="3">
        <v>-2</v>
      </c>
      <c r="R39">
        <f t="shared" si="5"/>
        <v>3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7</v>
      </c>
      <c r="D40" s="15">
        <f t="shared" si="7"/>
        <v>23.333333333333332</v>
      </c>
      <c r="E40" s="3"/>
      <c r="F40">
        <f>+Fasit!B17</f>
        <v>3</v>
      </c>
      <c r="G40">
        <f t="shared" si="2"/>
        <v>4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23</v>
      </c>
      <c r="S40">
        <f t="shared" si="6"/>
        <v>4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8</v>
      </c>
      <c r="D41" s="15">
        <f t="shared" si="7"/>
        <v>26.666666666666668</v>
      </c>
      <c r="E41" s="3"/>
      <c r="F41">
        <f>+Fasit!B18</f>
        <v>6</v>
      </c>
      <c r="G41">
        <f t="shared" si="2"/>
        <v>2</v>
      </c>
      <c r="H41" s="3"/>
      <c r="I41" s="22"/>
      <c r="J41" s="19" t="s">
        <v>22</v>
      </c>
      <c r="K41">
        <f t="shared" si="3"/>
        <v>4</v>
      </c>
      <c r="L41" s="15">
        <f t="shared" si="8"/>
        <v>13.333333333333334</v>
      </c>
      <c r="M41" s="3"/>
      <c r="N41">
        <f>+Fasit!F18</f>
        <v>2</v>
      </c>
      <c r="O41">
        <f t="shared" si="4"/>
        <v>2</v>
      </c>
      <c r="P41" s="3"/>
      <c r="Q41" s="3">
        <v>0</v>
      </c>
      <c r="R41">
        <f t="shared" si="5"/>
        <v>4</v>
      </c>
      <c r="S41">
        <f t="shared" si="6"/>
        <v>17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6</v>
      </c>
      <c r="D42" s="15">
        <f t="shared" si="7"/>
        <v>20</v>
      </c>
      <c r="E42" s="3"/>
      <c r="F42">
        <f>+Fasit!B19</f>
        <v>8</v>
      </c>
      <c r="G42">
        <f t="shared" si="2"/>
        <v>-2</v>
      </c>
      <c r="H42" s="3"/>
      <c r="I42" s="22"/>
      <c r="J42" s="8" t="s">
        <v>9</v>
      </c>
      <c r="K42">
        <f t="shared" si="3"/>
        <v>9</v>
      </c>
      <c r="L42" s="15">
        <f t="shared" si="8"/>
        <v>30</v>
      </c>
      <c r="M42" s="3"/>
      <c r="N42">
        <f>+Fasit!F19</f>
        <v>8</v>
      </c>
      <c r="O42">
        <f t="shared" si="4"/>
        <v>1</v>
      </c>
      <c r="P42" s="3"/>
      <c r="Q42" s="3">
        <v>1</v>
      </c>
      <c r="R42">
        <f t="shared" si="5"/>
        <v>0</v>
      </c>
      <c r="S42">
        <f t="shared" si="6"/>
        <v>8</v>
      </c>
      <c r="T42" s="3"/>
      <c r="U42" s="3"/>
      <c r="V42" s="3"/>
      <c r="W42" s="3"/>
      <c r="X42" s="3">
        <v>-2</v>
      </c>
      <c r="Y42">
        <f t="shared" si="9"/>
        <v>3</v>
      </c>
      <c r="Z42">
        <f t="shared" si="10"/>
        <v>0</v>
      </c>
      <c r="AA42" s="7"/>
      <c r="AB42" s="26">
        <f t="shared" si="11"/>
        <v>10</v>
      </c>
      <c r="AC42" s="45">
        <f t="shared" si="12"/>
        <v>0</v>
      </c>
      <c r="AD42" s="7"/>
      <c r="AE42" s="21">
        <f>+AB42*-9</f>
        <v>-90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5</v>
      </c>
      <c r="G43">
        <f t="shared" si="2"/>
        <v>-5</v>
      </c>
      <c r="H43" s="3"/>
      <c r="I43" s="22"/>
      <c r="J43" s="8" t="s">
        <v>12</v>
      </c>
      <c r="K43">
        <f t="shared" si="3"/>
        <v>3</v>
      </c>
      <c r="L43" s="15">
        <f t="shared" si="8"/>
        <v>10</v>
      </c>
      <c r="M43" s="3"/>
      <c r="N43">
        <f>+Fasit!F20</f>
        <v>8</v>
      </c>
      <c r="O43">
        <f t="shared" si="4"/>
        <v>-5</v>
      </c>
      <c r="P43" s="3"/>
      <c r="Q43" s="3">
        <v>2</v>
      </c>
      <c r="R43">
        <f t="shared" si="5"/>
        <v>0</v>
      </c>
      <c r="S43">
        <f t="shared" si="6"/>
        <v>1</v>
      </c>
      <c r="T43" s="3"/>
      <c r="U43" s="3"/>
      <c r="V43" s="3"/>
      <c r="W43" s="3"/>
      <c r="X43" s="3">
        <v>-1</v>
      </c>
      <c r="Y43">
        <f t="shared" si="9"/>
        <v>23</v>
      </c>
      <c r="Z43">
        <f t="shared" si="10"/>
        <v>4</v>
      </c>
      <c r="AA43" s="7"/>
      <c r="AB43" s="26">
        <f t="shared" si="11"/>
        <v>76.66666666666667</v>
      </c>
      <c r="AC43" s="45">
        <f t="shared" si="12"/>
        <v>13.333333333333334</v>
      </c>
      <c r="AD43" s="7"/>
      <c r="AE43" s="21">
        <f>+AB43*6</f>
        <v>460</v>
      </c>
      <c r="AF43" s="21">
        <f>+AC43*9</f>
        <v>120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3</v>
      </c>
      <c r="D44" s="15">
        <f t="shared" si="7"/>
        <v>10</v>
      </c>
      <c r="E44" s="3"/>
      <c r="F44">
        <f>+Fasit!B21</f>
        <v>1</v>
      </c>
      <c r="G44">
        <f t="shared" si="2"/>
        <v>2</v>
      </c>
      <c r="H44" s="3"/>
      <c r="I44" s="22"/>
      <c r="J44" s="19" t="s">
        <v>60</v>
      </c>
      <c r="K44">
        <f t="shared" si="3"/>
        <v>6</v>
      </c>
      <c r="L44" s="15">
        <f t="shared" si="8"/>
        <v>20</v>
      </c>
      <c r="M44" s="3"/>
      <c r="N44">
        <f>+Fasit!F21</f>
        <v>3</v>
      </c>
      <c r="O44">
        <f t="shared" si="4"/>
        <v>3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4</v>
      </c>
      <c r="Z44">
        <f t="shared" si="10"/>
        <v>17</v>
      </c>
      <c r="AA44" s="7"/>
      <c r="AB44" s="26">
        <f t="shared" si="11"/>
        <v>13.333333333333334</v>
      </c>
      <c r="AC44" s="45">
        <f t="shared" si="12"/>
        <v>56.666666666666664</v>
      </c>
      <c r="AD44" s="7"/>
      <c r="AE44" s="21">
        <f>+AB44*10</f>
        <v>133.33333333333334</v>
      </c>
      <c r="AF44" s="21">
        <f>+AC44*10</f>
        <v>566.6666666666666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3</v>
      </c>
      <c r="G45">
        <f t="shared" si="2"/>
        <v>-3</v>
      </c>
      <c r="H45" s="3"/>
      <c r="I45" s="22"/>
      <c r="J45" s="19" t="s">
        <v>15</v>
      </c>
      <c r="K45">
        <f t="shared" si="3"/>
        <v>4</v>
      </c>
      <c r="L45" s="15">
        <f t="shared" si="8"/>
        <v>13.333333333333334</v>
      </c>
      <c r="M45" s="3"/>
      <c r="N45">
        <f>+Fasit!F22</f>
        <v>3</v>
      </c>
      <c r="O45">
        <f t="shared" si="4"/>
        <v>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8</v>
      </c>
      <c r="AA45" s="7"/>
      <c r="AB45" s="26">
        <f t="shared" si="11"/>
        <v>0</v>
      </c>
      <c r="AC45" s="45">
        <f t="shared" si="12"/>
        <v>26.666666666666668</v>
      </c>
      <c r="AD45" s="7"/>
      <c r="AE45" s="21">
        <f>+AB45*6</f>
        <v>0</v>
      </c>
      <c r="AF45" s="21">
        <f>+AC45*9</f>
        <v>240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1</v>
      </c>
      <c r="L46" s="15">
        <f t="shared" si="8"/>
        <v>3.3333333333333335</v>
      </c>
      <c r="M46" s="3"/>
      <c r="N46">
        <f>+Fasit!F23</f>
        <v>1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1</v>
      </c>
      <c r="AA46" s="7"/>
      <c r="AB46" s="26">
        <f t="shared" si="11"/>
        <v>0</v>
      </c>
      <c r="AC46" s="45">
        <f t="shared" si="12"/>
        <v>3.3333333333333335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1</v>
      </c>
      <c r="D47" s="15">
        <f t="shared" si="7"/>
        <v>3.3333333333333335</v>
      </c>
      <c r="E47" s="3"/>
      <c r="F47">
        <f>+Fasit!B24</f>
        <v>0</v>
      </c>
      <c r="G47">
        <f t="shared" si="2"/>
        <v>1</v>
      </c>
      <c r="H47" s="3"/>
      <c r="I47" s="22"/>
      <c r="J47" s="19" t="s">
        <v>61</v>
      </c>
      <c r="K47">
        <f t="shared" si="3"/>
        <v>1</v>
      </c>
      <c r="L47" s="15">
        <f t="shared" si="8"/>
        <v>3.3333333333333335</v>
      </c>
      <c r="M47" s="3"/>
      <c r="N47">
        <f>+Fasit!F24</f>
        <v>1</v>
      </c>
      <c r="O47">
        <f t="shared" si="4"/>
        <v>0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1</v>
      </c>
      <c r="G48">
        <f t="shared" si="2"/>
        <v>-1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503.33333333333337</v>
      </c>
      <c r="AF50" s="82">
        <f>SUM(AF40:AF49)</f>
        <v>926.6666666666666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30</v>
      </c>
      <c r="D53" s="15">
        <f>SUM(D37:D52)</f>
        <v>100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99.99999999999999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106</v>
      </c>
      <c r="J55" s="7"/>
      <c r="K55" s="3"/>
      <c r="L55" s="3"/>
      <c r="M55" s="24" t="s">
        <v>91</v>
      </c>
      <c r="N55" s="3"/>
      <c r="O55" s="50" t="str">
        <f>+G7</f>
        <v>TK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75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1</v>
      </c>
      <c r="K63" s="11">
        <f>SUM(K65:K94)</f>
        <v>-29</v>
      </c>
      <c r="L63" s="11">
        <f>SUM(L65:L94)</f>
        <v>6</v>
      </c>
      <c r="M63" s="11">
        <f>SUM(M65:M94)</f>
        <v>29</v>
      </c>
      <c r="N63" s="11">
        <f>SUM(N65:N94)</f>
        <v>14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152</v>
      </c>
      <c r="Z63" s="11">
        <f>SUM(Z65:Z94)</f>
        <v>876</v>
      </c>
      <c r="AA63" s="11">
        <f>SUM(AA65:AA94)</f>
        <v>1025</v>
      </c>
      <c r="AC63" s="11">
        <f>SUM(AC65:AC94)</f>
        <v>205</v>
      </c>
      <c r="AD63" s="11">
        <f>SUM(AD65:AD94)</f>
        <v>1513</v>
      </c>
      <c r="AE63" s="11">
        <f>SUM(AE65:AE94)</f>
        <v>1463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MID(Over!L10,1,1)</f>
        <v>A</v>
      </c>
      <c r="C65" s="7" t="str">
        <f>MID(Over!L10,2,2)</f>
        <v>R </v>
      </c>
      <c r="D65" s="7" t="str">
        <f>MID(Over!L10,4,2)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-1</v>
      </c>
      <c r="L65" s="30">
        <f>+AC65-Fasit!G42</f>
        <v>1</v>
      </c>
      <c r="M65" s="13">
        <f aca="true" t="shared" si="13" ref="M65:M94">+ABS(K65)</f>
        <v>1</v>
      </c>
      <c r="N65" s="8">
        <f aca="true" t="shared" si="14" ref="N65:N94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8</v>
      </c>
      <c r="Z65">
        <f aca="true" t="shared" si="15" ref="Z65:Z94">+Y65*Y65</f>
        <v>64</v>
      </c>
      <c r="AA65">
        <f>+Y65*Fasit!F42</f>
        <v>72</v>
      </c>
      <c r="AC65" s="14">
        <f>MATCH(D65,Poeng!$B$2:$B$17,0)</f>
        <v>8</v>
      </c>
      <c r="AD65">
        <f aca="true" t="shared" si="16" ref="AD65:AD94">+AC65*AC65</f>
        <v>64</v>
      </c>
      <c r="AE65">
        <f>+AC65*Fasit!G42</f>
        <v>56</v>
      </c>
    </row>
    <row r="66" spans="1:31" ht="12.75">
      <c r="A66" s="3">
        <f aca="true" t="shared" si="17" ref="A66:A94">+A65+1</f>
        <v>2</v>
      </c>
      <c r="B66" s="7" t="str">
        <f>MID(Over!L11,1,1)</f>
        <v>A</v>
      </c>
      <c r="C66" s="7" t="str">
        <f>MID(Over!L11,2,2)</f>
        <v>O+</v>
      </c>
      <c r="D66" s="7" t="str">
        <f>MID(Over!L11,4,2)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MID(Over!L12,1,1)</f>
        <v>D</v>
      </c>
      <c r="C67" s="7" t="str">
        <f>MID(Over!L12,2,2)</f>
        <v>P+</v>
      </c>
      <c r="D67" s="7" t="str">
        <f>MID(Over!L12,4,2)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0</v>
      </c>
      <c r="M67" s="13">
        <f t="shared" si="13"/>
        <v>0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MID(Over!L13,1,1)</f>
        <v>A</v>
      </c>
      <c r="C68" s="7" t="str">
        <f>MID(Over!L13,2,2)</f>
        <v>O </v>
      </c>
      <c r="D68" s="7" t="str">
        <f>MID(Over!L13,4,2)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MID(Over!L14,1,1)</f>
        <v>F</v>
      </c>
      <c r="C69" s="7" t="str">
        <f>MID(Over!L14,2,2)</f>
        <v>P </v>
      </c>
      <c r="D69" s="7" t="str">
        <f>MID(Over!L14,4,2)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MID(Over!L15,1,1)</f>
        <v>A</v>
      </c>
      <c r="C70" s="7" t="str">
        <f>MID(Over!L15,2,2)</f>
        <v>O </v>
      </c>
      <c r="D70" s="7" t="str">
        <f>MID(Over!L15,4,2)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MID(Over!L16,1,1)</f>
        <v>A</v>
      </c>
      <c r="C71" s="7" t="str">
        <f>MID(Over!L16,2,2)</f>
        <v>O+</v>
      </c>
      <c r="D71" s="7" t="str">
        <f>MID(Over!L16,4,2)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7</v>
      </c>
      <c r="AD71">
        <f t="shared" si="16"/>
        <v>49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MID(Over!L17,1,1)</f>
        <v>A</v>
      </c>
      <c r="C72" s="7" t="str">
        <f>MID(Over!L17,2,2)</f>
        <v>O+</v>
      </c>
      <c r="D72" s="7" t="str">
        <f>MID(Over!L17,4,2)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MID(Over!L18,1,1)</f>
        <v>A</v>
      </c>
      <c r="C73" s="7" t="str">
        <f>MID(Over!L18,2,2)</f>
        <v>P+</v>
      </c>
      <c r="D73" s="7" t="str">
        <f>MID(Over!L18,4,2)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-2</v>
      </c>
      <c r="L73" s="30">
        <f>+AC73-Fasit!G50</f>
        <v>0</v>
      </c>
      <c r="M73" s="13">
        <f t="shared" si="13"/>
        <v>2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3</v>
      </c>
      <c r="Z73">
        <f t="shared" si="15"/>
        <v>9</v>
      </c>
      <c r="AA73">
        <f>+Y73*Fasit!F50</f>
        <v>15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MID(Over!L19,1,1)</f>
        <v>A</v>
      </c>
      <c r="C74" s="7" t="str">
        <f>MID(Over!L19,2,2)</f>
        <v>O-</v>
      </c>
      <c r="D74" s="7" t="str">
        <f>MID(Over!L19,4,2)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-1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4</v>
      </c>
      <c r="Z74">
        <f t="shared" si="15"/>
        <v>16</v>
      </c>
      <c r="AA74">
        <f>+Y74*Fasit!F51</f>
        <v>20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MID(Over!L20,1,1)</f>
        <v>A</v>
      </c>
      <c r="C75" s="7" t="str">
        <f>MID(Over!L20,2,2)</f>
        <v>O+</v>
      </c>
      <c r="D75" s="7" t="str">
        <f>MID(Over!L20,4,2)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MID(Over!L21,1,1)</f>
        <v>A</v>
      </c>
      <c r="C76" s="7" t="str">
        <f>MID(Over!L21,2,2)</f>
        <v>O </v>
      </c>
      <c r="D76" s="7" t="str">
        <f>MID(Over!L21,4,2)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MID(Over!L22,1,1)</f>
        <v>E</v>
      </c>
      <c r="C77" s="7" t="str">
        <f>MID(Over!L22,2,2)</f>
        <v>O-</v>
      </c>
      <c r="D77" s="7" t="str">
        <f>MID(Over!L22,4,2)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MID(Over!L23,1,1)</f>
        <v>E</v>
      </c>
      <c r="C78" s="7" t="str">
        <f>MID(Over!L23,2,2)</f>
        <v>P+</v>
      </c>
      <c r="D78" s="7" t="str">
        <f>MID(Over!L23,4,2)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-1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3</v>
      </c>
      <c r="Z78">
        <f t="shared" si="15"/>
        <v>9</v>
      </c>
      <c r="AA78">
        <f>+Y78*Fasit!F55</f>
        <v>12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MID(Over!L24,1,1)</f>
        <v>A</v>
      </c>
      <c r="C79" s="7" t="str">
        <f>MID(Over!L24,2,2)</f>
        <v>R </v>
      </c>
      <c r="D79" s="7" t="str">
        <f>MID(Over!L24,4,2)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31" ht="12.75">
      <c r="A80" s="3">
        <f t="shared" si="17"/>
        <v>16</v>
      </c>
      <c r="B80" s="7" t="str">
        <f>MID(Over!L25,1,1)</f>
        <v>A</v>
      </c>
      <c r="C80" s="7" t="str">
        <f>MID(Over!L25,2,2)</f>
        <v>R </v>
      </c>
      <c r="D80" s="7" t="str">
        <f>MID(Over!L25,4,2)</f>
        <v>2+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-1</v>
      </c>
      <c r="L80" s="30">
        <f>+AC80-Fasit!G57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8</v>
      </c>
      <c r="Z80">
        <f t="shared" si="15"/>
        <v>64</v>
      </c>
      <c r="AA80">
        <f>+Y80*Fasit!F57</f>
        <v>72</v>
      </c>
      <c r="AC80" s="14">
        <f>MATCH(D80,Poeng!$B$2:$B$17,0)</f>
        <v>6</v>
      </c>
      <c r="AD80">
        <f t="shared" si="16"/>
        <v>36</v>
      </c>
      <c r="AE80">
        <f>+AC80*Fasit!G57</f>
        <v>36</v>
      </c>
    </row>
    <row r="81" spans="1:31" ht="12.75">
      <c r="A81" s="3">
        <f t="shared" si="17"/>
        <v>17</v>
      </c>
      <c r="B81" s="7" t="str">
        <f>MID(Over!L26,1,1)</f>
        <v>A</v>
      </c>
      <c r="C81" s="7" t="str">
        <f>MID(Over!L26,2,2)</f>
        <v>O+</v>
      </c>
      <c r="D81" s="7" t="str">
        <f>MID(Over!L26,4,2)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-1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6</v>
      </c>
      <c r="Z81">
        <f t="shared" si="15"/>
        <v>36</v>
      </c>
      <c r="AA81">
        <f>+Y81*Fasit!F58</f>
        <v>42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MID(Over!L27,1,1)</f>
        <v>A</v>
      </c>
      <c r="C82" s="7" t="str">
        <f>MID(Over!L27,2,2)</f>
        <v>O-</v>
      </c>
      <c r="D82" s="7" t="str">
        <f>MID(Over!L27,4,2)</f>
        <v>3-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-1</v>
      </c>
      <c r="L82" s="30">
        <f>+AC82-Fasit!G59</f>
        <v>1</v>
      </c>
      <c r="M82" s="13">
        <f t="shared" si="13"/>
        <v>1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4</v>
      </c>
      <c r="Z82">
        <f t="shared" si="15"/>
        <v>16</v>
      </c>
      <c r="AA82">
        <f>+Y82*Fasit!F59</f>
        <v>20</v>
      </c>
      <c r="AC82" s="14">
        <f>MATCH(D82,Poeng!$B$2:$B$17,0)</f>
        <v>7</v>
      </c>
      <c r="AD82">
        <f t="shared" si="16"/>
        <v>49</v>
      </c>
      <c r="AE82">
        <f>+AC82*Fasit!G59</f>
        <v>42</v>
      </c>
    </row>
    <row r="83" spans="1:31" ht="12.75">
      <c r="A83" s="3">
        <f t="shared" si="17"/>
        <v>19</v>
      </c>
      <c r="B83" s="7" t="str">
        <f>MID(Over!L28,1,1)</f>
        <v>A</v>
      </c>
      <c r="C83" s="7" t="str">
        <f>MID(Over!L28,2,2)</f>
        <v>O+</v>
      </c>
      <c r="D83" s="7" t="str">
        <f>MID(Over!L28,4,2)</f>
        <v>2+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-2</v>
      </c>
      <c r="L83" s="30">
        <f>+AC83-Fasit!G60</f>
        <v>0</v>
      </c>
      <c r="M83" s="13">
        <f t="shared" si="13"/>
        <v>2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6</v>
      </c>
      <c r="Z83">
        <f t="shared" si="15"/>
        <v>36</v>
      </c>
      <c r="AA83">
        <f>+Y83*Fasit!F60</f>
        <v>48</v>
      </c>
      <c r="AC83" s="14">
        <f>MATCH(D83,Poeng!$B$2:$B$17,0)</f>
        <v>6</v>
      </c>
      <c r="AD83">
        <f t="shared" si="16"/>
        <v>36</v>
      </c>
      <c r="AE83">
        <f>+AC83*Fasit!G60</f>
        <v>36</v>
      </c>
    </row>
    <row r="84" spans="1:31" ht="12.75">
      <c r="A84" s="3">
        <f t="shared" si="17"/>
        <v>20</v>
      </c>
      <c r="B84" s="7" t="str">
        <f>MID(Over!L29,1,1)</f>
        <v>E</v>
      </c>
      <c r="C84" s="7" t="str">
        <f>MID(Over!L29,2,2)</f>
        <v>P </v>
      </c>
      <c r="D84" s="7" t="str">
        <f>MID(Over!L29,4,2)</f>
        <v>1 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-1</v>
      </c>
      <c r="M84" s="13">
        <f t="shared" si="13"/>
        <v>1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2</v>
      </c>
      <c r="Z84">
        <f t="shared" si="15"/>
        <v>4</v>
      </c>
      <c r="AA84">
        <f>+Y84*Fasit!F61</f>
        <v>6</v>
      </c>
      <c r="AC84" s="14">
        <f>MATCH(D84,Poeng!$B$2:$B$17,0)</f>
        <v>2</v>
      </c>
      <c r="AD84">
        <f t="shared" si="16"/>
        <v>4</v>
      </c>
      <c r="AE84">
        <f>+AC84*Fasit!G61</f>
        <v>6</v>
      </c>
    </row>
    <row r="85" spans="1:31" ht="12.75">
      <c r="A85" s="3">
        <f t="shared" si="17"/>
        <v>21</v>
      </c>
      <c r="B85" s="7" t="str">
        <f>MID(Over!L30,1,1)</f>
        <v>E</v>
      </c>
      <c r="C85" s="7" t="str">
        <f>MID(Over!L30,2,2)</f>
        <v>O-</v>
      </c>
      <c r="D85" s="7" t="str">
        <f>MID(Over!L30,4,2)</f>
        <v>2 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0</v>
      </c>
      <c r="L85" s="30">
        <f>+AC85-Fasit!G62</f>
        <v>1</v>
      </c>
      <c r="M85" s="13">
        <f t="shared" si="13"/>
        <v>0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4</v>
      </c>
      <c r="Z85">
        <f t="shared" si="15"/>
        <v>16</v>
      </c>
      <c r="AA85">
        <f>+Y85*Fasit!F62</f>
        <v>16</v>
      </c>
      <c r="AC85" s="14">
        <f>MATCH(D85,Poeng!$B$2:$B$17,0)</f>
        <v>5</v>
      </c>
      <c r="AD85">
        <f t="shared" si="16"/>
        <v>25</v>
      </c>
      <c r="AE85">
        <f>+AC85*Fasit!G62</f>
        <v>20</v>
      </c>
    </row>
    <row r="86" spans="1:31" ht="12.75">
      <c r="A86" s="3">
        <f t="shared" si="17"/>
        <v>22</v>
      </c>
      <c r="B86" s="7" t="str">
        <f>MID(Over!L31,1,1)</f>
        <v>B</v>
      </c>
      <c r="C86" s="7" t="str">
        <f>MID(Over!L31,2,2)</f>
        <v>U </v>
      </c>
      <c r="D86" s="7" t="str">
        <f>MID(Over!L31,4,2)</f>
        <v>2 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-1</v>
      </c>
      <c r="L86" s="30">
        <f>+AC86-Fasit!G63</f>
        <v>2</v>
      </c>
      <c r="M86" s="13">
        <f t="shared" si="13"/>
        <v>1</v>
      </c>
      <c r="N86" s="8">
        <f t="shared" si="14"/>
        <v>2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11</v>
      </c>
      <c r="Z86">
        <f t="shared" si="15"/>
        <v>121</v>
      </c>
      <c r="AA86">
        <f>+Y86*Fasit!F63</f>
        <v>132</v>
      </c>
      <c r="AC86" s="14">
        <f>MATCH(D86,Poeng!$B$2:$B$17,0)</f>
        <v>5</v>
      </c>
      <c r="AD86">
        <f t="shared" si="16"/>
        <v>25</v>
      </c>
      <c r="AE86">
        <f>+AC86*Fasit!G63</f>
        <v>15</v>
      </c>
    </row>
    <row r="87" spans="1:31" ht="12.75">
      <c r="A87" s="3">
        <f t="shared" si="17"/>
        <v>23</v>
      </c>
      <c r="B87" s="7" t="str">
        <f>MID(Over!L32,1,1)</f>
        <v>A</v>
      </c>
      <c r="C87" s="7" t="str">
        <f>MID(Over!L32,2,2)</f>
        <v>O </v>
      </c>
      <c r="D87" s="7" t="str">
        <f>MID(Over!L32,4,2)</f>
        <v>2+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-1</v>
      </c>
      <c r="L87" s="30">
        <f>+AC87-Fasit!G64</f>
        <v>-1</v>
      </c>
      <c r="M87" s="13">
        <f t="shared" si="13"/>
        <v>1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5</v>
      </c>
      <c r="Z87">
        <f t="shared" si="15"/>
        <v>25</v>
      </c>
      <c r="AA87">
        <f>+Y87*Fasit!F64</f>
        <v>30</v>
      </c>
      <c r="AC87" s="14">
        <f>MATCH(D87,Poeng!$B$2:$B$17,0)</f>
        <v>6</v>
      </c>
      <c r="AD87">
        <f t="shared" si="16"/>
        <v>36</v>
      </c>
      <c r="AE87">
        <f>+AC87*Fasit!G64</f>
        <v>42</v>
      </c>
    </row>
    <row r="88" spans="1:31" ht="12.75">
      <c r="A88" s="3">
        <f t="shared" si="17"/>
        <v>24</v>
      </c>
      <c r="B88" s="7" t="str">
        <f>MID(Over!L33,1,1)</f>
        <v>A</v>
      </c>
      <c r="C88" s="7" t="str">
        <f>MID(Over!L33,2,2)</f>
        <v>O-</v>
      </c>
      <c r="D88" s="7" t="str">
        <f>MID(Over!L33,4,2)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-1</v>
      </c>
      <c r="L88" s="30">
        <f>+AC88-Fasit!G65</f>
        <v>0</v>
      </c>
      <c r="M88" s="13">
        <f t="shared" si="13"/>
        <v>1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4</v>
      </c>
      <c r="Z88">
        <f t="shared" si="15"/>
        <v>16</v>
      </c>
      <c r="AA88">
        <f>+Y88*Fasit!F65</f>
        <v>20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MID(Over!L34,1,1)</f>
        <v>D</v>
      </c>
      <c r="C89" s="7" t="str">
        <f>MID(Over!L34,2,2)</f>
        <v>O </v>
      </c>
      <c r="D89" s="7" t="str">
        <f>MID(Over!L34,4,2)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-1</v>
      </c>
      <c r="L89" s="30">
        <f>+AC89-Fasit!G66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5</v>
      </c>
      <c r="Z89">
        <f t="shared" si="15"/>
        <v>25</v>
      </c>
      <c r="AA89">
        <f>+Y89*Fasit!F66</f>
        <v>30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MID(Over!L35,1,1)</f>
        <v>A</v>
      </c>
      <c r="C90" s="7" t="str">
        <f>MID(Over!L35,2,2)</f>
        <v>O </v>
      </c>
      <c r="D90" s="7" t="str">
        <f>MID(Over!L35,4,2)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0</v>
      </c>
      <c r="M90" s="13">
        <f t="shared" si="13"/>
        <v>1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MID(Over!L36,1,1)</f>
        <v>A</v>
      </c>
      <c r="C91" s="7" t="str">
        <f>MID(Over!L36,2,2)</f>
        <v>O </v>
      </c>
      <c r="D91" s="7" t="str">
        <f>MID(Over!L36,4,2)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MID(Over!L37,1,1)</f>
        <v>A</v>
      </c>
      <c r="C92" s="7" t="str">
        <f>MID(Over!L37,2,2)</f>
        <v>O-</v>
      </c>
      <c r="D92" s="7" t="str">
        <f>MID(Over!L37,4,2)</f>
        <v>3 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-1</v>
      </c>
      <c r="L92" s="30">
        <f>+AC92-Fasit!G69</f>
        <v>1</v>
      </c>
      <c r="M92" s="13">
        <f t="shared" si="13"/>
        <v>1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4</v>
      </c>
      <c r="Z92">
        <f t="shared" si="15"/>
        <v>16</v>
      </c>
      <c r="AA92">
        <f>+Y92*Fasit!F69</f>
        <v>20</v>
      </c>
      <c r="AC92" s="14">
        <f>MATCH(D92,Poeng!$B$2:$B$17,0)</f>
        <v>8</v>
      </c>
      <c r="AD92">
        <f t="shared" si="16"/>
        <v>64</v>
      </c>
      <c r="AE92">
        <f>+AC92*Fasit!G69</f>
        <v>56</v>
      </c>
    </row>
    <row r="93" spans="1:31" ht="12.75">
      <c r="A93" s="3">
        <f t="shared" si="17"/>
        <v>29</v>
      </c>
      <c r="B93" s="7" t="str">
        <f>MID(Over!L38,1,1)</f>
        <v>D</v>
      </c>
      <c r="C93" s="7" t="str">
        <f>MID(Over!L38,2,2)</f>
        <v>O-</v>
      </c>
      <c r="D93" s="7" t="str">
        <f>MID(Over!L38,4,2)</f>
        <v>3+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-2</v>
      </c>
      <c r="L93" s="30">
        <f>+AC93-Fasit!G70</f>
        <v>1</v>
      </c>
      <c r="M93" s="13">
        <f t="shared" si="13"/>
        <v>2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4</v>
      </c>
      <c r="Z93">
        <f t="shared" si="15"/>
        <v>16</v>
      </c>
      <c r="AA93">
        <f>+Y93*Fasit!F70</f>
        <v>24</v>
      </c>
      <c r="AC93" s="14">
        <f>MATCH(D93,Poeng!$B$2:$B$17,0)</f>
        <v>9</v>
      </c>
      <c r="AD93">
        <f t="shared" si="16"/>
        <v>81</v>
      </c>
      <c r="AE93">
        <f>+AC93*Fasit!G70</f>
        <v>72</v>
      </c>
    </row>
    <row r="94" spans="1:31" ht="12.75">
      <c r="A94" s="3">
        <f t="shared" si="17"/>
        <v>30</v>
      </c>
      <c r="B94" s="7" t="str">
        <f>MID(Over!L39,1,1)</f>
        <v>A</v>
      </c>
      <c r="C94" s="7" t="str">
        <f>MID(Over!L39,2,2)</f>
        <v>O </v>
      </c>
      <c r="D94" s="7" t="str">
        <f>MID(Over!L39,4,2)</f>
        <v>2+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-1</v>
      </c>
      <c r="L94" s="30">
        <f>+AC94-Fasit!G71</f>
        <v>-1</v>
      </c>
      <c r="M94" s="13">
        <f t="shared" si="13"/>
        <v>1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5</v>
      </c>
      <c r="Z94">
        <f t="shared" si="15"/>
        <v>25</v>
      </c>
      <c r="AA94">
        <f>+Y94*Fasit!F71</f>
        <v>30</v>
      </c>
      <c r="AC94" s="14">
        <f>MATCH(D94,Poeng!$B$2:$B$17,0)</f>
        <v>6</v>
      </c>
      <c r="AD94">
        <f t="shared" si="16"/>
        <v>36</v>
      </c>
      <c r="AE94">
        <f>+AC94*Fasit!G71</f>
        <v>42</v>
      </c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7.2812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39119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+Over!M7</f>
        <v>107</v>
      </c>
      <c r="D7" s="1"/>
      <c r="E7" s="62" t="s">
        <v>93</v>
      </c>
      <c r="F7" s="3"/>
      <c r="G7" s="61" t="str">
        <f>+Over!M8</f>
        <v>EH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117</v>
      </c>
      <c r="B10" s="3"/>
      <c r="C10" s="72">
        <v>30</v>
      </c>
      <c r="D10" s="3"/>
      <c r="E10" s="1" t="s">
        <v>118</v>
      </c>
      <c r="F10" s="23"/>
      <c r="G10" s="56">
        <f>+(G14+G15+G16)/3</f>
        <v>87.23752944450969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88.43999999999998</v>
      </c>
      <c r="AW11" s="15">
        <f>100-(POWER((D25/20),3))</f>
        <v>81.03703703703704</v>
      </c>
      <c r="AX11" s="15">
        <f>100-((POWER((100-D26),2.1))/4)</f>
        <v>88.59566535117585</v>
      </c>
      <c r="AY11" s="3"/>
      <c r="AZ11" s="15">
        <f>+AV11*0.2+AW11*0.4+AX11*0.4</f>
        <v>85.54108095528517</v>
      </c>
      <c r="BA11" s="3"/>
    </row>
    <row r="12" spans="1:53" ht="12.75">
      <c r="A12" s="9" t="s">
        <v>116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79.44888888888876</v>
      </c>
      <c r="AW12" s="15">
        <f>100-(POWER((E25/20),3))</f>
        <v>81.03703703703704</v>
      </c>
      <c r="AX12" s="15">
        <f>100-((POWER((100-E26),2.1))/4)</f>
        <v>72.44506474190612</v>
      </c>
      <c r="AY12" s="3"/>
      <c r="AZ12" s="15">
        <f>+AV12*0.2+AW12*0.4+AX12*0.4</f>
        <v>77.28261848935502</v>
      </c>
      <c r="BA12" s="3"/>
    </row>
    <row r="13" spans="1:53" ht="12.75">
      <c r="A13" s="9"/>
      <c r="B13" s="9"/>
      <c r="C13" s="9" t="s">
        <v>124</v>
      </c>
      <c r="D13" s="9" t="s">
        <v>124</v>
      </c>
      <c r="E13" s="9" t="s">
        <v>125</v>
      </c>
      <c r="F13" s="8"/>
      <c r="G13" s="9" t="s">
        <v>123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98.88888888888889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88.43999999999998</v>
      </c>
      <c r="D15" s="15">
        <f t="shared" si="0"/>
        <v>81.03703703703704</v>
      </c>
      <c r="E15" s="15">
        <f t="shared" si="0"/>
        <v>88.59566535117585</v>
      </c>
      <c r="F15" s="3"/>
      <c r="G15" s="35">
        <f>+C15*0.2+D15*0.4+E15*0.4</f>
        <v>85.54108095528517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115</v>
      </c>
      <c r="B16" s="1"/>
      <c r="C16" s="15">
        <f t="shared" si="0"/>
        <v>79.44888888888876</v>
      </c>
      <c r="D16" s="15">
        <f t="shared" si="0"/>
        <v>81.03703703703704</v>
      </c>
      <c r="E16" s="15">
        <f t="shared" si="0"/>
        <v>72.44506474190612</v>
      </c>
      <c r="F16" s="3"/>
      <c r="G16" s="35">
        <f>+C16*0.2+D16*0.4+E16*0.4</f>
        <v>77.28261848935502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119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113</v>
      </c>
      <c r="B19" s="1"/>
      <c r="C19" s="15">
        <f>+Y63/+C10</f>
        <v>5.833333333333333</v>
      </c>
      <c r="D19" s="16">
        <f>+SQRT((Z63-(C19*C19*C10))/C10)</f>
        <v>2.017974782355376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114</v>
      </c>
      <c r="B20" s="1"/>
      <c r="C20" s="15">
        <f>+AC63/C10</f>
        <v>6.366666666666666</v>
      </c>
      <c r="D20" s="16">
        <f>+SQRT((AD63-(C20*C20*C10))/C10)</f>
        <v>2.0080393975772064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120</v>
      </c>
      <c r="B23" s="3"/>
      <c r="C23" s="1"/>
      <c r="D23" s="12">
        <f>+C19-Fasit!C9</f>
        <v>-0.20000000000000018</v>
      </c>
      <c r="E23" s="12">
        <f>+C20-Fasit!C10</f>
        <v>-0.2666666666666675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126</v>
      </c>
      <c r="B24" s="3"/>
      <c r="C24" s="3"/>
      <c r="D24" s="15">
        <f>+(C19-Fasit!C9)*100</f>
        <v>-20.000000000000018</v>
      </c>
      <c r="E24" s="15">
        <f>+(C20-Fasit!C10)*100</f>
        <v>-26.66666666666675</v>
      </c>
      <c r="F24" s="17"/>
      <c r="G24" s="1" t="s">
        <v>121</v>
      </c>
      <c r="H24" s="3"/>
      <c r="I24" s="10">
        <f>+AE50</f>
        <v>786.6666666666666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127</v>
      </c>
      <c r="B25" s="3"/>
      <c r="C25" s="7">
        <f>100*J63/C10</f>
        <v>3.3333333333333335</v>
      </c>
      <c r="D25" s="15">
        <f>100*M63/C10</f>
        <v>53.333333333333336</v>
      </c>
      <c r="E25" s="15">
        <f>100*N63/C10</f>
        <v>53.333333333333336</v>
      </c>
      <c r="F25" s="3"/>
      <c r="G25" s="1" t="s">
        <v>122</v>
      </c>
      <c r="H25" s="3"/>
      <c r="I25" s="10">
        <f>+AF50</f>
        <v>853.3333333333333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128</v>
      </c>
      <c r="B26" s="3"/>
      <c r="C26" s="3"/>
      <c r="D26" s="15">
        <f>100*((AA63-(C10*C19*Fasit!C9))/C10)/(D19*Fasit!D9)</f>
        <v>93.8331713962161</v>
      </c>
      <c r="E26" s="15">
        <f>100*(((AE63-(C20*Fasit!C10*C10))/C10)/(D20*Fasit!D10))</f>
        <v>90.61348302982954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133</v>
      </c>
      <c r="C34" s="3"/>
      <c r="D34" s="3"/>
      <c r="E34" s="3"/>
      <c r="F34" s="3"/>
      <c r="G34" s="17"/>
      <c r="H34" s="3"/>
      <c r="I34" s="3"/>
      <c r="J34" s="18" t="s">
        <v>134</v>
      </c>
      <c r="K34" s="3"/>
      <c r="L34" s="3"/>
      <c r="M34" s="3"/>
      <c r="N34" s="3"/>
      <c r="O34" s="3"/>
      <c r="P34" s="3"/>
      <c r="Q34" s="3"/>
      <c r="R34" s="1" t="s">
        <v>155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129</v>
      </c>
      <c r="E35" s="3"/>
      <c r="F35" s="1" t="s">
        <v>130</v>
      </c>
      <c r="G35" s="1" t="s">
        <v>131</v>
      </c>
      <c r="H35" s="3"/>
      <c r="I35" s="1" t="s">
        <v>137</v>
      </c>
      <c r="J35" s="1"/>
      <c r="K35" s="3"/>
      <c r="L35" s="1" t="s">
        <v>95</v>
      </c>
      <c r="M35" s="3"/>
      <c r="N35" s="1" t="s">
        <v>135</v>
      </c>
      <c r="O35" s="1" t="s">
        <v>136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132</v>
      </c>
      <c r="H36" s="3"/>
      <c r="I36" s="1" t="s">
        <v>138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154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153</v>
      </c>
      <c r="AC37" s="7" t="s">
        <v>153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1</v>
      </c>
      <c r="L38" s="15">
        <f aca="true" t="shared" si="8" ref="L38:L51">100*K38/$C$10</f>
        <v>3.3333333333333335</v>
      </c>
      <c r="M38" s="3"/>
      <c r="N38">
        <f>+Fasit!F15</f>
        <v>0</v>
      </c>
      <c r="O38">
        <f t="shared" si="4"/>
        <v>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6.666666666666667</v>
      </c>
      <c r="E39" s="3"/>
      <c r="F39">
        <f>+Fasit!B16</f>
        <v>3</v>
      </c>
      <c r="G39">
        <f t="shared" si="2"/>
        <v>-1</v>
      </c>
      <c r="H39" s="3"/>
      <c r="I39" s="1"/>
      <c r="J39" s="8" t="s">
        <v>3</v>
      </c>
      <c r="K39">
        <f t="shared" si="3"/>
        <v>2</v>
      </c>
      <c r="L39" s="15">
        <f t="shared" si="8"/>
        <v>6.666666666666667</v>
      </c>
      <c r="M39" s="3"/>
      <c r="N39">
        <f>+Fasit!F16</f>
        <v>3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1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10</v>
      </c>
      <c r="E40" s="3"/>
      <c r="F40">
        <f>+Fasit!B17</f>
        <v>3</v>
      </c>
      <c r="G40">
        <f t="shared" si="2"/>
        <v>0</v>
      </c>
      <c r="H40" s="3"/>
      <c r="I40" s="1"/>
      <c r="J40" s="8" t="s">
        <v>6</v>
      </c>
      <c r="K40">
        <f t="shared" si="3"/>
        <v>2</v>
      </c>
      <c r="L40" s="15">
        <f t="shared" si="8"/>
        <v>6.666666666666667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11</v>
      </c>
      <c r="S40">
        <f t="shared" si="6"/>
        <v>10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12</v>
      </c>
      <c r="D41" s="15">
        <f t="shared" si="7"/>
        <v>40</v>
      </c>
      <c r="E41" s="3"/>
      <c r="F41">
        <f>+Fasit!B18</f>
        <v>6</v>
      </c>
      <c r="G41">
        <f t="shared" si="2"/>
        <v>6</v>
      </c>
      <c r="H41" s="3"/>
      <c r="I41" s="22"/>
      <c r="J41" s="19" t="s">
        <v>22</v>
      </c>
      <c r="K41">
        <f t="shared" si="3"/>
        <v>2</v>
      </c>
      <c r="L41" s="15">
        <f t="shared" si="8"/>
        <v>6.666666666666667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14</v>
      </c>
      <c r="S41">
        <f t="shared" si="6"/>
        <v>17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6</v>
      </c>
      <c r="D42" s="15">
        <f t="shared" si="7"/>
        <v>20</v>
      </c>
      <c r="E42" s="3"/>
      <c r="F42">
        <f>+Fasit!B19</f>
        <v>8</v>
      </c>
      <c r="G42">
        <f t="shared" si="2"/>
        <v>-2</v>
      </c>
      <c r="H42" s="3"/>
      <c r="I42" s="22"/>
      <c r="J42" s="8" t="s">
        <v>9</v>
      </c>
      <c r="K42">
        <f t="shared" si="3"/>
        <v>11</v>
      </c>
      <c r="L42" s="15">
        <f t="shared" si="8"/>
        <v>36.666666666666664</v>
      </c>
      <c r="M42" s="3"/>
      <c r="N42">
        <f>+Fasit!F19</f>
        <v>8</v>
      </c>
      <c r="O42">
        <f t="shared" si="4"/>
        <v>3</v>
      </c>
      <c r="P42" s="3"/>
      <c r="Q42" s="3">
        <v>1</v>
      </c>
      <c r="R42">
        <f t="shared" si="5"/>
        <v>5</v>
      </c>
      <c r="S42">
        <f t="shared" si="6"/>
        <v>1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1</v>
      </c>
      <c r="AA42" s="7"/>
      <c r="AB42" s="26">
        <f t="shared" si="11"/>
        <v>0</v>
      </c>
      <c r="AC42" s="45">
        <f t="shared" si="12"/>
        <v>3.3333333333333335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3</v>
      </c>
      <c r="D43" s="15">
        <f t="shared" si="7"/>
        <v>10</v>
      </c>
      <c r="E43" s="3"/>
      <c r="F43">
        <f>+Fasit!B20</f>
        <v>5</v>
      </c>
      <c r="G43">
        <f t="shared" si="2"/>
        <v>-2</v>
      </c>
      <c r="H43" s="3"/>
      <c r="I43" s="22"/>
      <c r="J43" s="8" t="s">
        <v>12</v>
      </c>
      <c r="K43">
        <f t="shared" si="3"/>
        <v>5</v>
      </c>
      <c r="L43" s="15">
        <f t="shared" si="8"/>
        <v>16.666666666666668</v>
      </c>
      <c r="M43" s="3"/>
      <c r="N43">
        <f>+Fasit!F20</f>
        <v>8</v>
      </c>
      <c r="O43">
        <f t="shared" si="4"/>
        <v>-3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11</v>
      </c>
      <c r="Z43">
        <f t="shared" si="10"/>
        <v>10</v>
      </c>
      <c r="AA43" s="7"/>
      <c r="AB43" s="26">
        <f t="shared" si="11"/>
        <v>36.666666666666664</v>
      </c>
      <c r="AC43" s="45">
        <f t="shared" si="12"/>
        <v>33.333333333333336</v>
      </c>
      <c r="AD43" s="7"/>
      <c r="AE43" s="21">
        <f>+AB43*6</f>
        <v>220</v>
      </c>
      <c r="AF43" s="21">
        <f>+AC43*9</f>
        <v>300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3.3333333333333335</v>
      </c>
      <c r="E44" s="3"/>
      <c r="F44">
        <f>+Fasit!B21</f>
        <v>1</v>
      </c>
      <c r="G44">
        <f t="shared" si="2"/>
        <v>0</v>
      </c>
      <c r="H44" s="3"/>
      <c r="I44" s="22"/>
      <c r="J44" s="19" t="s">
        <v>60</v>
      </c>
      <c r="K44">
        <f t="shared" si="3"/>
        <v>2</v>
      </c>
      <c r="L44" s="15">
        <f t="shared" si="8"/>
        <v>6.666666666666667</v>
      </c>
      <c r="M44" s="3"/>
      <c r="N44">
        <f>+Fasit!F21</f>
        <v>3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1</v>
      </c>
      <c r="T44" s="3"/>
      <c r="U44" s="3"/>
      <c r="V44" s="3"/>
      <c r="W44" s="3"/>
      <c r="X44" s="3">
        <v>0</v>
      </c>
      <c r="Y44">
        <f t="shared" si="9"/>
        <v>14</v>
      </c>
      <c r="Z44">
        <f t="shared" si="10"/>
        <v>17</v>
      </c>
      <c r="AA44" s="7"/>
      <c r="AB44" s="26">
        <f t="shared" si="11"/>
        <v>46.666666666666664</v>
      </c>
      <c r="AC44" s="45">
        <f t="shared" si="12"/>
        <v>56.666666666666664</v>
      </c>
      <c r="AD44" s="7"/>
      <c r="AE44" s="21">
        <f>+AB44*10</f>
        <v>466.66666666666663</v>
      </c>
      <c r="AF44" s="21">
        <f>+AC44*10</f>
        <v>566.6666666666666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3.3333333333333335</v>
      </c>
      <c r="E45" s="3"/>
      <c r="F45">
        <f>+Fasit!B22</f>
        <v>3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10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5</v>
      </c>
      <c r="Z45">
        <f t="shared" si="10"/>
        <v>1</v>
      </c>
      <c r="AA45" s="7"/>
      <c r="AB45" s="26">
        <f t="shared" si="11"/>
        <v>16.666666666666668</v>
      </c>
      <c r="AC45" s="45">
        <f t="shared" si="12"/>
        <v>3.3333333333333335</v>
      </c>
      <c r="AD45" s="7"/>
      <c r="AE45" s="21">
        <f>+AB45*6</f>
        <v>100</v>
      </c>
      <c r="AF45" s="21">
        <f>+AC45*9</f>
        <v>30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3.3333333333333335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1</v>
      </c>
      <c r="L46" s="15">
        <f t="shared" si="8"/>
        <v>3.3333333333333335</v>
      </c>
      <c r="M46" s="3"/>
      <c r="N46">
        <f>+Fasit!F23</f>
        <v>1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3.3333333333333335</v>
      </c>
      <c r="M47" s="3"/>
      <c r="N47">
        <f>+Fasit!F24</f>
        <v>1</v>
      </c>
      <c r="O47">
        <f t="shared" si="4"/>
        <v>0</v>
      </c>
      <c r="P47" s="3"/>
      <c r="Q47" s="1" t="s">
        <v>141</v>
      </c>
      <c r="R47" s="1">
        <f>SUM(R37:R46)</f>
        <v>30</v>
      </c>
      <c r="S47" s="1">
        <f>SUM(S37:S46)</f>
        <v>30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1</v>
      </c>
      <c r="AA47" s="7"/>
      <c r="AB47" s="26">
        <f t="shared" si="11"/>
        <v>0</v>
      </c>
      <c r="AC47" s="45">
        <f t="shared" si="12"/>
        <v>3.3333333333333335</v>
      </c>
      <c r="AD47" s="7"/>
      <c r="AE47" s="21">
        <f>+AB47*-27</f>
        <v>0</v>
      </c>
      <c r="AF47" s="21">
        <f>+AC47*-13</f>
        <v>-43.333333333333336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1</v>
      </c>
      <c r="G48">
        <f t="shared" si="2"/>
        <v>-1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1</v>
      </c>
      <c r="D49" s="15">
        <f t="shared" si="7"/>
        <v>3.3333333333333335</v>
      </c>
      <c r="E49" s="3"/>
      <c r="F49">
        <f>+Fasit!B26</f>
        <v>0</v>
      </c>
      <c r="G49">
        <f t="shared" si="2"/>
        <v>1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152</v>
      </c>
      <c r="Y50">
        <f>SUM(Y40:Y49)</f>
        <v>30</v>
      </c>
      <c r="Z50">
        <f>SUM(Z40:Z49)</f>
        <v>30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786.6666666666666</v>
      </c>
      <c r="AF50" s="82">
        <f>SUM(AF40:AF49)</f>
        <v>853.3333333333333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152</v>
      </c>
      <c r="Y51" t="s">
        <v>152</v>
      </c>
      <c r="Z51" t="s">
        <v>152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30</v>
      </c>
      <c r="D53" s="15">
        <f>SUM(D37:D52)</f>
        <v>99.99999999999999</v>
      </c>
      <c r="E53" s="3"/>
      <c r="F53">
        <f>SUM(F37:F52)</f>
        <v>30</v>
      </c>
      <c r="G53">
        <f>SUM(G37:G52)</f>
        <v>0</v>
      </c>
      <c r="H53" s="3"/>
      <c r="I53" s="3"/>
      <c r="J53" s="8" t="s">
        <v>82</v>
      </c>
      <c r="K53">
        <f>SUM(K37:K52)</f>
        <v>30</v>
      </c>
      <c r="L53" s="15">
        <f>SUM(L37:L51)</f>
        <v>100</v>
      </c>
      <c r="M53" s="3"/>
      <c r="N53">
        <f>SUM(N37:N52)</f>
        <v>30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107</v>
      </c>
      <c r="J55" s="3"/>
      <c r="K55" s="3"/>
      <c r="L55" s="3"/>
      <c r="M55" s="24" t="s">
        <v>91</v>
      </c>
      <c r="N55" s="3"/>
      <c r="O55" s="50" t="str">
        <f>+G7</f>
        <v>EH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152</v>
      </c>
      <c r="N57" s="55" t="s">
        <v>90</v>
      </c>
      <c r="O57" s="55"/>
      <c r="P57" s="51">
        <f>+P3</f>
        <v>39119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147</v>
      </c>
      <c r="C60" s="3"/>
      <c r="D60" s="3"/>
      <c r="E60" s="3"/>
      <c r="F60" s="3"/>
      <c r="G60" s="3"/>
      <c r="H60" s="3"/>
      <c r="I60" s="58"/>
      <c r="J60" s="58" t="s">
        <v>142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145</v>
      </c>
      <c r="K61" s="1" t="s">
        <v>144</v>
      </c>
      <c r="L61" s="1"/>
      <c r="M61" s="1" t="s">
        <v>143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148</v>
      </c>
      <c r="AC61" s="11" t="s">
        <v>149</v>
      </c>
    </row>
    <row r="62" spans="1:31" ht="12.75">
      <c r="A62" s="3"/>
      <c r="B62" s="1"/>
      <c r="C62" s="1"/>
      <c r="D62" s="1" t="s">
        <v>137</v>
      </c>
      <c r="E62" s="3"/>
      <c r="F62" s="3"/>
      <c r="G62" s="1"/>
      <c r="H62" s="1" t="s">
        <v>137</v>
      </c>
      <c r="I62" s="3"/>
      <c r="J62" s="1" t="s">
        <v>146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139</v>
      </c>
      <c r="Y62" s="1" t="s">
        <v>150</v>
      </c>
      <c r="Z62" s="1" t="s">
        <v>151</v>
      </c>
      <c r="AA62" s="1" t="s">
        <v>140</v>
      </c>
      <c r="AC62" s="1" t="s">
        <v>150</v>
      </c>
      <c r="AD62" s="1" t="s">
        <v>151</v>
      </c>
      <c r="AE62" s="1" t="s">
        <v>140</v>
      </c>
    </row>
    <row r="63" spans="1:31" ht="12.75">
      <c r="A63" s="3"/>
      <c r="B63" s="1" t="s">
        <v>88</v>
      </c>
      <c r="C63" s="1" t="s">
        <v>21</v>
      </c>
      <c r="D63" s="1" t="s">
        <v>138</v>
      </c>
      <c r="E63" s="3"/>
      <c r="F63" s="1" t="s">
        <v>88</v>
      </c>
      <c r="G63" s="1" t="s">
        <v>21</v>
      </c>
      <c r="H63" s="1" t="s">
        <v>138</v>
      </c>
      <c r="I63" s="3"/>
      <c r="J63" s="11">
        <f>SUM(J65:J94)</f>
        <v>1</v>
      </c>
      <c r="K63" s="11">
        <f>SUM(K65:K94)</f>
        <v>-6</v>
      </c>
      <c r="L63" s="11">
        <f>SUM(L65:L94)</f>
        <v>-8</v>
      </c>
      <c r="M63" s="11">
        <f>SUM(M65:M94)</f>
        <v>16</v>
      </c>
      <c r="N63" s="11">
        <f>SUM(N65:N94)</f>
        <v>16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175</v>
      </c>
      <c r="Z63" s="11">
        <f>SUM(Z65:Z94)</f>
        <v>1143</v>
      </c>
      <c r="AA63" s="11">
        <f>SUM(AA65:AA94)</f>
        <v>1168</v>
      </c>
      <c r="AC63" s="11">
        <f>SUM(AC65:AC94)</f>
        <v>191</v>
      </c>
      <c r="AD63" s="11">
        <f>SUM(AD65:AD94)</f>
        <v>1337</v>
      </c>
      <c r="AE63" s="11">
        <f>SUM(AE65:AE94)</f>
        <v>1371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MID(Over!M10,1,1)</f>
        <v>A</v>
      </c>
      <c r="C65" s="7" t="str">
        <f>MID(Over!M10,2,2)</f>
        <v>U-</v>
      </c>
      <c r="D65" s="7" t="str">
        <f>MID(Over!M10,4,2)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94">+ABS(K65)</f>
        <v>1</v>
      </c>
      <c r="N65" s="8">
        <f aca="true" t="shared" si="14" ref="N65:N9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94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94">+AC65*AC65</f>
        <v>49</v>
      </c>
      <c r="AE65">
        <f>+AC65*Fasit!G42</f>
        <v>49</v>
      </c>
    </row>
    <row r="66" spans="1:31" ht="12.75">
      <c r="A66" s="3">
        <f aca="true" t="shared" si="17" ref="A66:A94">+A65+1</f>
        <v>2</v>
      </c>
      <c r="B66" s="7" t="str">
        <f>MID(Over!M11,1,1)</f>
        <v>A</v>
      </c>
      <c r="C66" s="7" t="str">
        <f>MID(Over!M11,2,2)</f>
        <v>O+</v>
      </c>
      <c r="D66" s="7" t="str">
        <f>MID(Over!M11,4,2)</f>
        <v>2+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-1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6</v>
      </c>
      <c r="AD66">
        <f t="shared" si="16"/>
        <v>36</v>
      </c>
      <c r="AE66">
        <f>+AC66*Fasit!G43</f>
        <v>42</v>
      </c>
    </row>
    <row r="67" spans="1:31" ht="12.75">
      <c r="A67" s="3">
        <f t="shared" si="17"/>
        <v>3</v>
      </c>
      <c r="B67" s="7" t="str">
        <f>MID(Over!M12,1,1)</f>
        <v>D</v>
      </c>
      <c r="C67" s="7" t="str">
        <f>MID(Over!M12,2,2)</f>
        <v>O-</v>
      </c>
      <c r="D67" s="7" t="str">
        <f>MID(Over!M12,4,2)</f>
        <v>2 </v>
      </c>
      <c r="E67" s="3"/>
      <c r="F67" s="8" t="str">
        <f>+Fasit!B44</f>
        <v>D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DD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MID(Over!M13,1,1)</f>
        <v>A</v>
      </c>
      <c r="C68" s="7" t="str">
        <f>MID(Over!M13,2,2)</f>
        <v>O </v>
      </c>
      <c r="D68" s="7" t="str">
        <f>MID(Over!M13,4,2)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MID(Over!M14,1,1)</f>
        <v>F</v>
      </c>
      <c r="C69" s="7" t="str">
        <f>MID(Over!M14,2,2)</f>
        <v>P+</v>
      </c>
      <c r="D69" s="7" t="str">
        <f>MID(Over!M14,4,2)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MID(Over!M15,1,1)</f>
        <v>B</v>
      </c>
      <c r="C70" s="7" t="str">
        <f>MID(Over!M15,2,2)</f>
        <v>O+</v>
      </c>
      <c r="D70" s="7" t="str">
        <f>MID(Over!M15,4,2)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MID(Over!M16,1,1)</f>
        <v>A</v>
      </c>
      <c r="C71" s="7" t="str">
        <f>MID(Over!M16,2,2)</f>
        <v>R-</v>
      </c>
      <c r="D71" s="7" t="str">
        <f>MID(Over!M16,4,2)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2+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36</v>
      </c>
    </row>
    <row r="72" spans="1:31" ht="12.75">
      <c r="A72" s="3">
        <f t="shared" si="17"/>
        <v>8</v>
      </c>
      <c r="B72" s="7" t="str">
        <f>MID(Over!M17,1,1)</f>
        <v>A</v>
      </c>
      <c r="C72" s="7" t="str">
        <f>MID(Over!M17,2,2)</f>
        <v>O+</v>
      </c>
      <c r="D72" s="7" t="str">
        <f>MID(Over!M17,4,2)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MID(Over!M18,1,1)</f>
        <v>A</v>
      </c>
      <c r="C73" s="7" t="str">
        <f>MID(Over!M18,2,2)</f>
        <v>O-</v>
      </c>
      <c r="D73" s="7" t="str">
        <f>MID(Over!M18,4,2)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MID(Over!M19,1,1)</f>
        <v>A</v>
      </c>
      <c r="C74" s="7" t="str">
        <f>MID(Over!M19,2,2)</f>
        <v>O </v>
      </c>
      <c r="D74" s="7" t="str">
        <f>MID(Over!M19,4,2)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MID(Over!M20,1,1)</f>
        <v>A</v>
      </c>
      <c r="C75" s="7" t="str">
        <f>MID(Over!M20,2,2)</f>
        <v>O+</v>
      </c>
      <c r="D75" s="7" t="str">
        <f>MID(Over!M20,4,2)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MID(Over!M21,1,1)</f>
        <v>A</v>
      </c>
      <c r="C76" s="7" t="str">
        <f>MID(Over!M21,2,2)</f>
        <v>O </v>
      </c>
      <c r="D76" s="7" t="str">
        <f>MID(Over!M21,4,2)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MID(Over!M22,1,1)</f>
        <v>E</v>
      </c>
      <c r="C77" s="7" t="str">
        <f>MID(Over!M22,2,2)</f>
        <v>O </v>
      </c>
      <c r="D77" s="7" t="str">
        <f>MID(Over!M22,4,2)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MID(Over!M23,1,1)</f>
        <v>F</v>
      </c>
      <c r="C78" s="7" t="str">
        <f>MID(Over!M23,2,2)</f>
        <v>O </v>
      </c>
      <c r="D78" s="7" t="str">
        <f>MID(Over!M23,4,2)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MID(Over!M24,1,1)</f>
        <v>A</v>
      </c>
      <c r="C79" s="7" t="str">
        <f>MID(Over!M24,2,2)</f>
        <v>R </v>
      </c>
      <c r="D79" s="7" t="str">
        <f>MID(Over!M24,4,2)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31" ht="12.75">
      <c r="A80" s="3">
        <f t="shared" si="17"/>
        <v>16</v>
      </c>
      <c r="B80" s="7" t="str">
        <f>MID(Over!M25,1,1)</f>
        <v>A</v>
      </c>
      <c r="C80" s="7" t="str">
        <f>MID(Over!M25,2,2)</f>
        <v>R+</v>
      </c>
      <c r="D80" s="7" t="str">
        <f>MID(Over!M25,4,2)</f>
        <v>2 </v>
      </c>
      <c r="E80" s="3"/>
      <c r="F80" s="8" t="str">
        <f>+Fasit!B57</f>
        <v>A</v>
      </c>
      <c r="G80" s="8" t="str">
        <f>+Fasit!C57</f>
        <v>R+</v>
      </c>
      <c r="H80" s="8" t="str">
        <f>+Fasit!D57</f>
        <v>2+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-1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AA</v>
      </c>
      <c r="Y80" s="14">
        <f>MATCH(C80,Poeng!$C$2:$C$17,0)</f>
        <v>9</v>
      </c>
      <c r="Z80">
        <f t="shared" si="15"/>
        <v>81</v>
      </c>
      <c r="AA80">
        <f>+Y80*Fasit!F57</f>
        <v>81</v>
      </c>
      <c r="AC80" s="14">
        <f>MATCH(D80,Poeng!$B$2:$B$17,0)</f>
        <v>5</v>
      </c>
      <c r="AD80">
        <f t="shared" si="16"/>
        <v>25</v>
      </c>
      <c r="AE80">
        <f>+AC80*Fasit!G57</f>
        <v>30</v>
      </c>
    </row>
    <row r="81" spans="1:31" ht="12.75">
      <c r="A81" s="3">
        <f t="shared" si="17"/>
        <v>17</v>
      </c>
      <c r="B81" s="7" t="str">
        <f>MID(Over!M26,1,1)</f>
        <v>A</v>
      </c>
      <c r="C81" s="7" t="str">
        <f>MID(Over!M26,2,2)</f>
        <v>R-</v>
      </c>
      <c r="D81" s="7" t="str">
        <f>MID(Over!M26,4,2)</f>
        <v>2+</v>
      </c>
      <c r="E81" s="3"/>
      <c r="F81" s="8" t="str">
        <f>+Fasit!B58</f>
        <v>A</v>
      </c>
      <c r="G81" s="8" t="str">
        <f>+Fasit!C58</f>
        <v>R-</v>
      </c>
      <c r="H81" s="8" t="str">
        <f>+Fasit!D58</f>
        <v>2+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AA</v>
      </c>
      <c r="Y81" s="14">
        <f>MATCH(C81,Poeng!$C$2:$C$17,0)</f>
        <v>7</v>
      </c>
      <c r="Z81">
        <f t="shared" si="15"/>
        <v>49</v>
      </c>
      <c r="AA81">
        <f>+Y81*Fasit!F58</f>
        <v>49</v>
      </c>
      <c r="AC81" s="14">
        <f>MATCH(D81,Poeng!$B$2:$B$17,0)</f>
        <v>6</v>
      </c>
      <c r="AD81">
        <f t="shared" si="16"/>
        <v>36</v>
      </c>
      <c r="AE81">
        <f>+AC81*Fasit!G58</f>
        <v>36</v>
      </c>
    </row>
    <row r="82" spans="1:31" ht="12.75">
      <c r="A82" s="3">
        <f t="shared" si="17"/>
        <v>18</v>
      </c>
      <c r="B82" s="7" t="str">
        <f>MID(Over!M27,1,1)</f>
        <v>A</v>
      </c>
      <c r="C82" s="7" t="str">
        <f>MID(Over!M27,2,2)</f>
        <v>O </v>
      </c>
      <c r="D82" s="7" t="str">
        <f>MID(Over!M27,4,2)</f>
        <v>2+</v>
      </c>
      <c r="E82" s="3"/>
      <c r="F82" s="8" t="str">
        <f>+Fasit!B59</f>
        <v>A</v>
      </c>
      <c r="G82" s="8" t="str">
        <f>+Fasit!C59</f>
        <v>O </v>
      </c>
      <c r="H82" s="8" t="str">
        <f>+Fasit!D59</f>
        <v>2+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0</v>
      </c>
      <c r="M82" s="13">
        <f t="shared" si="13"/>
        <v>0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AA</v>
      </c>
      <c r="Y82" s="14">
        <f>MATCH(C82,Poeng!$C$2:$C$17,0)</f>
        <v>5</v>
      </c>
      <c r="Z82">
        <f t="shared" si="15"/>
        <v>25</v>
      </c>
      <c r="AA82">
        <f>+Y82*Fasit!F59</f>
        <v>25</v>
      </c>
      <c r="AC82" s="14">
        <f>MATCH(D82,Poeng!$B$2:$B$17,0)</f>
        <v>6</v>
      </c>
      <c r="AD82">
        <f t="shared" si="16"/>
        <v>36</v>
      </c>
      <c r="AE82">
        <f>+AC82*Fasit!G59</f>
        <v>36</v>
      </c>
    </row>
    <row r="83" spans="1:31" ht="12.75">
      <c r="A83" s="3">
        <f t="shared" si="17"/>
        <v>19</v>
      </c>
      <c r="B83" s="7" t="str">
        <f>MID(Over!M28,1,1)</f>
        <v>A</v>
      </c>
      <c r="C83" s="7" t="str">
        <f>MID(Over!M28,2,2)</f>
        <v>R-</v>
      </c>
      <c r="D83" s="7" t="str">
        <f>MID(Over!M28,4,2)</f>
        <v>2-</v>
      </c>
      <c r="E83" s="3"/>
      <c r="F83" s="8" t="str">
        <f>+Fasit!B60</f>
        <v>A</v>
      </c>
      <c r="G83" s="8" t="str">
        <f>+Fasit!C60</f>
        <v>R </v>
      </c>
      <c r="H83" s="8" t="str">
        <f>+Fasit!D60</f>
        <v>2+</v>
      </c>
      <c r="I83" s="3"/>
      <c r="J83" s="8">
        <f>+LOOKUP(X83,Poeng!$G$2:$G$28,Poeng!$H$2:$H$28)</f>
        <v>0</v>
      </c>
      <c r="K83" s="29">
        <f>+Y83-Fasit!F60</f>
        <v>-1</v>
      </c>
      <c r="L83" s="30">
        <f>+AC83-Fasit!G60</f>
        <v>-2</v>
      </c>
      <c r="M83" s="13">
        <f t="shared" si="13"/>
        <v>1</v>
      </c>
      <c r="N83" s="8">
        <f t="shared" si="14"/>
        <v>2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AA</v>
      </c>
      <c r="Y83" s="14">
        <f>MATCH(C83,Poeng!$C$2:$C$17,0)</f>
        <v>7</v>
      </c>
      <c r="Z83">
        <f t="shared" si="15"/>
        <v>49</v>
      </c>
      <c r="AA83">
        <f>+Y83*Fasit!F60</f>
        <v>56</v>
      </c>
      <c r="AC83" s="14">
        <f>MATCH(D83,Poeng!$B$2:$B$17,0)</f>
        <v>4</v>
      </c>
      <c r="AD83">
        <f t="shared" si="16"/>
        <v>16</v>
      </c>
      <c r="AE83">
        <f>+AC83*Fasit!G60</f>
        <v>24</v>
      </c>
    </row>
    <row r="84" spans="1:31" ht="12.75">
      <c r="A84" s="3">
        <f t="shared" si="17"/>
        <v>20</v>
      </c>
      <c r="B84" s="7" t="str">
        <f>MID(Over!M29,1,1)</f>
        <v>E</v>
      </c>
      <c r="C84" s="7" t="str">
        <f>MID(Over!M29,2,2)</f>
        <v>P+</v>
      </c>
      <c r="D84" s="7" t="str">
        <f>MID(Over!M29,4,2)</f>
        <v>1 </v>
      </c>
      <c r="E84" s="3"/>
      <c r="F84" s="8" t="str">
        <f>+Fasit!B61</f>
        <v>E</v>
      </c>
      <c r="G84" s="8" t="str">
        <f>+Fasit!C61</f>
        <v>P+</v>
      </c>
      <c r="H84" s="8" t="str">
        <f>+Fasit!D61</f>
        <v>1+</v>
      </c>
      <c r="I84" s="3"/>
      <c r="J84" s="8">
        <f>+LOOKUP(X84,Poeng!$G$2:$G$28,Poeng!$H$2:$H$28)</f>
        <v>0</v>
      </c>
      <c r="K84" s="29">
        <f>+Y84-Fasit!F61</f>
        <v>0</v>
      </c>
      <c r="L84" s="30">
        <f>+AC84-Fasit!G61</f>
        <v>-1</v>
      </c>
      <c r="M84" s="13">
        <f t="shared" si="13"/>
        <v>0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EE</v>
      </c>
      <c r="Y84" s="14">
        <f>MATCH(C84,Poeng!$C$2:$C$17,0)</f>
        <v>3</v>
      </c>
      <c r="Z84">
        <f t="shared" si="15"/>
        <v>9</v>
      </c>
      <c r="AA84">
        <f>+Y84*Fasit!F61</f>
        <v>9</v>
      </c>
      <c r="AC84" s="14">
        <f>MATCH(D84,Poeng!$B$2:$B$17,0)</f>
        <v>2</v>
      </c>
      <c r="AD84">
        <f t="shared" si="16"/>
        <v>4</v>
      </c>
      <c r="AE84">
        <f>+AC84*Fasit!G61</f>
        <v>6</v>
      </c>
    </row>
    <row r="85" spans="1:31" ht="12.75">
      <c r="A85" s="3">
        <f t="shared" si="17"/>
        <v>21</v>
      </c>
      <c r="B85" s="7" t="str">
        <f>MID(Over!M30,1,1)</f>
        <v>E</v>
      </c>
      <c r="C85" s="7" t="str">
        <f>MID(Over!M30,2,2)</f>
        <v>O-</v>
      </c>
      <c r="D85" s="7" t="str">
        <f>MID(Over!M30,4,2)</f>
        <v>1+</v>
      </c>
      <c r="E85" s="3"/>
      <c r="F85" s="8" t="str">
        <f>+Fasit!B62</f>
        <v>E</v>
      </c>
      <c r="G85" s="8" t="str">
        <f>+Fasit!C62</f>
        <v>O-</v>
      </c>
      <c r="H85" s="8" t="str">
        <f>+Fasit!D62</f>
        <v>2-</v>
      </c>
      <c r="I85" s="3"/>
      <c r="J85" s="8">
        <f>+LOOKUP(X85,Poeng!$G$2:$G$28,Poeng!$H$2:$H$28)</f>
        <v>0</v>
      </c>
      <c r="K85" s="29">
        <f>+Y85-Fasit!F62</f>
        <v>0</v>
      </c>
      <c r="L85" s="30">
        <f>+AC85-Fasit!G62</f>
        <v>-1</v>
      </c>
      <c r="M85" s="13">
        <f t="shared" si="13"/>
        <v>0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+CONCATENATE(B85,Fasit!B62)</f>
        <v>EE</v>
      </c>
      <c r="Y85" s="14">
        <f>MATCH(C85,Poeng!$C$2:$C$17,0)</f>
        <v>4</v>
      </c>
      <c r="Z85">
        <f t="shared" si="15"/>
        <v>16</v>
      </c>
      <c r="AA85">
        <f>+Y85*Fasit!F62</f>
        <v>16</v>
      </c>
      <c r="AC85" s="14">
        <f>MATCH(D85,Poeng!$B$2:$B$17,0)</f>
        <v>3</v>
      </c>
      <c r="AD85">
        <f t="shared" si="16"/>
        <v>9</v>
      </c>
      <c r="AE85">
        <f>+AC85*Fasit!G62</f>
        <v>12</v>
      </c>
    </row>
    <row r="86" spans="1:31" ht="12.75">
      <c r="A86" s="3">
        <f t="shared" si="17"/>
        <v>22</v>
      </c>
      <c r="B86" s="7" t="str">
        <f>MID(Over!M31,1,1)</f>
        <v>B</v>
      </c>
      <c r="C86" s="7" t="str">
        <f>MID(Over!M31,2,2)</f>
        <v>E-</v>
      </c>
      <c r="D86" s="7" t="str">
        <f>MID(Over!M31,4,2)</f>
        <v>2+</v>
      </c>
      <c r="E86" s="3"/>
      <c r="F86" s="8" t="str">
        <f>+Fasit!B63</f>
        <v>B</v>
      </c>
      <c r="G86" s="8" t="str">
        <f>+Fasit!C63</f>
        <v>U+</v>
      </c>
      <c r="H86" s="8" t="str">
        <f>+Fasit!D63</f>
        <v>1+</v>
      </c>
      <c r="I86" s="3"/>
      <c r="J86" s="8">
        <f>+LOOKUP(X86,Poeng!$G$2:$G$28,Poeng!$H$2:$H$28)</f>
        <v>0</v>
      </c>
      <c r="K86" s="29">
        <f>+Y86-Fasit!F63</f>
        <v>1</v>
      </c>
      <c r="L86" s="30">
        <f>+AC86-Fasit!G63</f>
        <v>3</v>
      </c>
      <c r="M86" s="13">
        <f t="shared" si="13"/>
        <v>1</v>
      </c>
      <c r="N86" s="8">
        <f t="shared" si="14"/>
        <v>3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+CONCATENATE(B86,Fasit!B63)</f>
        <v>BB</v>
      </c>
      <c r="Y86" s="14">
        <f>MATCH(C86,Poeng!$C$2:$C$17,0)</f>
        <v>13</v>
      </c>
      <c r="Z86">
        <f t="shared" si="15"/>
        <v>169</v>
      </c>
      <c r="AA86">
        <f>+Y86*Fasit!F63</f>
        <v>156</v>
      </c>
      <c r="AC86" s="14">
        <f>MATCH(D86,Poeng!$B$2:$B$17,0)</f>
        <v>6</v>
      </c>
      <c r="AD86">
        <f t="shared" si="16"/>
        <v>36</v>
      </c>
      <c r="AE86">
        <f>+AC86*Fasit!G63</f>
        <v>18</v>
      </c>
    </row>
    <row r="87" spans="1:31" ht="12.75">
      <c r="A87" s="3">
        <f t="shared" si="17"/>
        <v>23</v>
      </c>
      <c r="B87" s="7" t="str">
        <f>MID(Over!M32,1,1)</f>
        <v>A</v>
      </c>
      <c r="C87" s="7" t="str">
        <f>MID(Over!M32,2,2)</f>
        <v>O+</v>
      </c>
      <c r="D87" s="7" t="str">
        <f>MID(Over!M32,4,2)</f>
        <v>2+</v>
      </c>
      <c r="E87" s="3"/>
      <c r="F87" s="8" t="str">
        <f>+Fasit!B64</f>
        <v>A</v>
      </c>
      <c r="G87" s="8" t="str">
        <f>+Fasit!C64</f>
        <v>O+</v>
      </c>
      <c r="H87" s="8" t="str">
        <f>+Fasit!D64</f>
        <v>3-</v>
      </c>
      <c r="I87" s="3"/>
      <c r="J87" s="8">
        <f>+LOOKUP(X87,Poeng!$G$2:$G$28,Poeng!$H$2:$H$28)</f>
        <v>0</v>
      </c>
      <c r="K87" s="29">
        <f>+Y87-Fasit!F64</f>
        <v>0</v>
      </c>
      <c r="L87" s="30">
        <f>+AC87-Fasit!G64</f>
        <v>-1</v>
      </c>
      <c r="M87" s="13">
        <f t="shared" si="13"/>
        <v>0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+CONCATENATE(B87,Fasit!B64)</f>
        <v>AA</v>
      </c>
      <c r="Y87" s="14">
        <f>MATCH(C87,Poeng!$C$2:$C$17,0)</f>
        <v>6</v>
      </c>
      <c r="Z87">
        <f t="shared" si="15"/>
        <v>36</v>
      </c>
      <c r="AA87">
        <f>+Y87*Fasit!F64</f>
        <v>36</v>
      </c>
      <c r="AC87" s="14">
        <f>MATCH(D87,Poeng!$B$2:$B$17,0)</f>
        <v>6</v>
      </c>
      <c r="AD87">
        <f t="shared" si="16"/>
        <v>36</v>
      </c>
      <c r="AE87">
        <f>+AC87*Fasit!G64</f>
        <v>42</v>
      </c>
    </row>
    <row r="88" spans="1:31" ht="12.75">
      <c r="A88" s="3">
        <f t="shared" si="17"/>
        <v>24</v>
      </c>
      <c r="B88" s="7" t="str">
        <f>MID(Over!M33,1,1)</f>
        <v>A</v>
      </c>
      <c r="C88" s="7" t="str">
        <f>MID(Over!M33,2,2)</f>
        <v>O </v>
      </c>
      <c r="D88" s="7" t="str">
        <f>MID(Over!M33,4,2)</f>
        <v>2+</v>
      </c>
      <c r="E88" s="3"/>
      <c r="F88" s="8" t="str">
        <f>+Fasit!B65</f>
        <v>A</v>
      </c>
      <c r="G88" s="8" t="str">
        <f>+Fasit!C65</f>
        <v>O </v>
      </c>
      <c r="H88" s="8" t="str">
        <f>+Fasit!D65</f>
        <v>2+</v>
      </c>
      <c r="I88" s="3"/>
      <c r="J88" s="8">
        <f>+LOOKUP(X88,Poeng!$G$2:$G$28,Poeng!$H$2:$H$28)</f>
        <v>0</v>
      </c>
      <c r="K88" s="29">
        <f>+Y88-Fasit!F65</f>
        <v>0</v>
      </c>
      <c r="L88" s="30">
        <f>+AC88-Fasit!G65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+CONCATENATE(B88,Fasit!B65)</f>
        <v>AA</v>
      </c>
      <c r="Y88" s="14">
        <f>MATCH(C88,Poeng!$C$2:$C$17,0)</f>
        <v>5</v>
      </c>
      <c r="Z88">
        <f t="shared" si="15"/>
        <v>25</v>
      </c>
      <c r="AA88">
        <f>+Y88*Fasit!F65</f>
        <v>25</v>
      </c>
      <c r="AC88" s="14">
        <f>MATCH(D88,Poeng!$B$2:$B$17,0)</f>
        <v>6</v>
      </c>
      <c r="AD88">
        <f t="shared" si="16"/>
        <v>36</v>
      </c>
      <c r="AE88">
        <f>+AC88*Fasit!G65</f>
        <v>36</v>
      </c>
    </row>
    <row r="89" spans="1:31" ht="12.75">
      <c r="A89" s="3">
        <f t="shared" si="17"/>
        <v>25</v>
      </c>
      <c r="B89" s="7" t="str">
        <f>MID(Over!M34,1,1)</f>
        <v>D</v>
      </c>
      <c r="C89" s="7" t="str">
        <f>MID(Over!M34,2,2)</f>
        <v>O+</v>
      </c>
      <c r="D89" s="7" t="str">
        <f>MID(Over!M34,4,2)</f>
        <v>4-</v>
      </c>
      <c r="E89" s="3"/>
      <c r="F89" s="8" t="str">
        <f>+Fasit!B66</f>
        <v>D</v>
      </c>
      <c r="G89" s="8" t="str">
        <f>+Fasit!C66</f>
        <v>O+</v>
      </c>
      <c r="H89" s="8" t="str">
        <f>+Fasit!D66</f>
        <v>4-</v>
      </c>
      <c r="I89" s="3"/>
      <c r="J89" s="8">
        <f>+LOOKUP(X89,Poeng!$G$2:$G$28,Poeng!$H$2:$H$28)</f>
        <v>0</v>
      </c>
      <c r="K89" s="29">
        <f>+Y89-Fasit!F66</f>
        <v>0</v>
      </c>
      <c r="L89" s="30">
        <f>+AC89-Fasit!G66</f>
        <v>0</v>
      </c>
      <c r="M89" s="13">
        <f t="shared" si="13"/>
        <v>0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+CONCATENATE(B89,Fasit!B66)</f>
        <v>DD</v>
      </c>
      <c r="Y89" s="14">
        <f>MATCH(C89,Poeng!$C$2:$C$17,0)</f>
        <v>6</v>
      </c>
      <c r="Z89">
        <f t="shared" si="15"/>
        <v>36</v>
      </c>
      <c r="AA89">
        <f>+Y89*Fasit!F66</f>
        <v>36</v>
      </c>
      <c r="AC89" s="14">
        <f>MATCH(D89,Poeng!$B$2:$B$17,0)</f>
        <v>10</v>
      </c>
      <c r="AD89">
        <f t="shared" si="16"/>
        <v>100</v>
      </c>
      <c r="AE89">
        <f>+AC89*Fasit!G66</f>
        <v>100</v>
      </c>
    </row>
    <row r="90" spans="1:31" ht="12.75">
      <c r="A90" s="3">
        <f t="shared" si="17"/>
        <v>26</v>
      </c>
      <c r="B90" s="7" t="str">
        <f>MID(Over!M35,1,1)</f>
        <v>A</v>
      </c>
      <c r="C90" s="7" t="str">
        <f>MID(Over!M35,2,2)</f>
        <v>O </v>
      </c>
      <c r="D90" s="7" t="str">
        <f>MID(Over!M35,4,2)</f>
        <v>2+</v>
      </c>
      <c r="E90" s="3"/>
      <c r="F90" s="8" t="str">
        <f>+Fasit!B67</f>
        <v>A</v>
      </c>
      <c r="G90" s="8" t="str">
        <f>+Fasit!C67</f>
        <v>O+</v>
      </c>
      <c r="H90" s="8" t="str">
        <f>+Fasit!D67</f>
        <v>2+</v>
      </c>
      <c r="I90" s="3"/>
      <c r="J90" s="8">
        <f>+LOOKUP(X90,Poeng!$G$2:$G$28,Poeng!$H$2:$H$28)</f>
        <v>0</v>
      </c>
      <c r="K90" s="29">
        <f>+Y90-Fasit!F67</f>
        <v>-1</v>
      </c>
      <c r="L90" s="30">
        <f>+AC90-Fasit!G67</f>
        <v>0</v>
      </c>
      <c r="M90" s="13">
        <f t="shared" si="13"/>
        <v>1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+CONCATENATE(B90,Fasit!B67)</f>
        <v>AA</v>
      </c>
      <c r="Y90" s="14">
        <f>MATCH(C90,Poeng!$C$2:$C$17,0)</f>
        <v>5</v>
      </c>
      <c r="Z90">
        <f t="shared" si="15"/>
        <v>25</v>
      </c>
      <c r="AA90">
        <f>+Y90*Fasit!F67</f>
        <v>30</v>
      </c>
      <c r="AC90" s="14">
        <f>MATCH(D90,Poeng!$B$2:$B$17,0)</f>
        <v>6</v>
      </c>
      <c r="AD90">
        <f t="shared" si="16"/>
        <v>36</v>
      </c>
      <c r="AE90">
        <f>+AC90*Fasit!G67</f>
        <v>36</v>
      </c>
    </row>
    <row r="91" spans="1:31" ht="12.75">
      <c r="A91" s="3">
        <f t="shared" si="17"/>
        <v>27</v>
      </c>
      <c r="B91" s="7" t="str">
        <f>MID(Over!M36,1,1)</f>
        <v>A</v>
      </c>
      <c r="C91" s="7" t="str">
        <f>MID(Over!M36,2,2)</f>
        <v>O </v>
      </c>
      <c r="D91" s="7" t="str">
        <f>MID(Over!M36,4,2)</f>
        <v>3 </v>
      </c>
      <c r="E91" s="3"/>
      <c r="F91" s="8" t="str">
        <f>+Fasit!B68</f>
        <v>A</v>
      </c>
      <c r="G91" s="8" t="str">
        <f>+Fasit!C68</f>
        <v>O+</v>
      </c>
      <c r="H91" s="8" t="str">
        <f>+Fasit!D68</f>
        <v>3 </v>
      </c>
      <c r="I91" s="3"/>
      <c r="J91" s="8">
        <f>+LOOKUP(X91,Poeng!$G$2:$G$28,Poeng!$H$2:$H$28)</f>
        <v>0</v>
      </c>
      <c r="K91" s="29">
        <f>+Y91-Fasit!F68</f>
        <v>-1</v>
      </c>
      <c r="L91" s="30">
        <f>+AC91-Fasit!G68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+CONCATENATE(B91,Fasit!B68)</f>
        <v>AA</v>
      </c>
      <c r="Y91" s="14">
        <f>MATCH(C91,Poeng!$C$2:$C$17,0)</f>
        <v>5</v>
      </c>
      <c r="Z91">
        <f t="shared" si="15"/>
        <v>25</v>
      </c>
      <c r="AA91">
        <f>+Y91*Fasit!F68</f>
        <v>30</v>
      </c>
      <c r="AC91" s="14">
        <f>MATCH(D91,Poeng!$B$2:$B$17,0)</f>
        <v>8</v>
      </c>
      <c r="AD91">
        <f t="shared" si="16"/>
        <v>64</v>
      </c>
      <c r="AE91">
        <f>+AC91*Fasit!G68</f>
        <v>64</v>
      </c>
    </row>
    <row r="92" spans="1:31" ht="12.75">
      <c r="A92" s="3">
        <f t="shared" si="17"/>
        <v>28</v>
      </c>
      <c r="B92" s="7" t="str">
        <f>MID(Over!M37,1,1)</f>
        <v>A</v>
      </c>
      <c r="C92" s="7" t="str">
        <f>MID(Over!M37,2,2)</f>
        <v>O </v>
      </c>
      <c r="D92" s="7" t="str">
        <f>MID(Over!M37,4,2)</f>
        <v>3-</v>
      </c>
      <c r="E92" s="3"/>
      <c r="F92" s="8" t="str">
        <f>+Fasit!B69</f>
        <v>A</v>
      </c>
      <c r="G92" s="8" t="str">
        <f>+Fasit!C69</f>
        <v>O </v>
      </c>
      <c r="H92" s="8" t="str">
        <f>+Fasit!D69</f>
        <v>3-</v>
      </c>
      <c r="I92" s="3"/>
      <c r="J92" s="8">
        <f>+LOOKUP(X92,Poeng!$G$2:$G$28,Poeng!$H$2:$H$28)</f>
        <v>0</v>
      </c>
      <c r="K92" s="29">
        <f>+Y92-Fasit!F69</f>
        <v>0</v>
      </c>
      <c r="L92" s="30">
        <f>+AC92-Fasit!G69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+CONCATENATE(B92,Fasit!B69)</f>
        <v>AA</v>
      </c>
      <c r="Y92" s="14">
        <f>MATCH(C92,Poeng!$C$2:$C$17,0)</f>
        <v>5</v>
      </c>
      <c r="Z92">
        <f t="shared" si="15"/>
        <v>25</v>
      </c>
      <c r="AA92">
        <f>+Y92*Fasit!F69</f>
        <v>25</v>
      </c>
      <c r="AC92" s="14">
        <f>MATCH(D92,Poeng!$B$2:$B$17,0)</f>
        <v>7</v>
      </c>
      <c r="AD92">
        <f t="shared" si="16"/>
        <v>49</v>
      </c>
      <c r="AE92">
        <f>+AC92*Fasit!G69</f>
        <v>49</v>
      </c>
    </row>
    <row r="93" spans="1:31" ht="12.75">
      <c r="A93" s="3">
        <f t="shared" si="17"/>
        <v>29</v>
      </c>
      <c r="B93" s="7" t="str">
        <f>MID(Over!M38,1,1)</f>
        <v>D</v>
      </c>
      <c r="C93" s="7" t="str">
        <f>MID(Over!M38,2,2)</f>
        <v>O </v>
      </c>
      <c r="D93" s="7" t="str">
        <f>MID(Over!M38,4,2)</f>
        <v>3+</v>
      </c>
      <c r="E93" s="3"/>
      <c r="F93" s="8" t="str">
        <f>+Fasit!B70</f>
        <v>D</v>
      </c>
      <c r="G93" s="8" t="str">
        <f>+Fasit!C70</f>
        <v>O+</v>
      </c>
      <c r="H93" s="8" t="str">
        <f>+Fasit!D70</f>
        <v>3 </v>
      </c>
      <c r="I93" s="3"/>
      <c r="J93" s="8">
        <f>+LOOKUP(X93,Poeng!$G$2:$G$28,Poeng!$H$2:$H$28)</f>
        <v>0</v>
      </c>
      <c r="K93" s="29">
        <f>+Y93-Fasit!F70</f>
        <v>-1</v>
      </c>
      <c r="L93" s="30">
        <f>+AC93-Fasit!G70</f>
        <v>1</v>
      </c>
      <c r="M93" s="13">
        <f t="shared" si="13"/>
        <v>1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+CONCATENATE(B93,Fasit!B70)</f>
        <v>DD</v>
      </c>
      <c r="Y93" s="14">
        <f>MATCH(C93,Poeng!$C$2:$C$17,0)</f>
        <v>5</v>
      </c>
      <c r="Z93">
        <f t="shared" si="15"/>
        <v>25</v>
      </c>
      <c r="AA93">
        <f>+Y93*Fasit!F70</f>
        <v>30</v>
      </c>
      <c r="AC93" s="14">
        <f>MATCH(D93,Poeng!$B$2:$B$17,0)</f>
        <v>9</v>
      </c>
      <c r="AD93">
        <f t="shared" si="16"/>
        <v>81</v>
      </c>
      <c r="AE93">
        <f>+AC93*Fasit!G70</f>
        <v>72</v>
      </c>
    </row>
    <row r="94" spans="1:31" ht="12.75">
      <c r="A94" s="3">
        <f t="shared" si="17"/>
        <v>30</v>
      </c>
      <c r="B94" s="7" t="str">
        <f>MID(Over!M39,1,1)</f>
        <v>A</v>
      </c>
      <c r="C94" s="7" t="str">
        <f>MID(Over!M39,2,2)</f>
        <v>O </v>
      </c>
      <c r="D94" s="7" t="str">
        <f>MID(Over!M39,4,2)</f>
        <v>2+</v>
      </c>
      <c r="E94" s="3"/>
      <c r="F94" s="8" t="str">
        <f>+Fasit!B71</f>
        <v>A</v>
      </c>
      <c r="G94" s="8" t="str">
        <f>+Fasit!C71</f>
        <v>O+</v>
      </c>
      <c r="H94" s="8" t="str">
        <f>+Fasit!D71</f>
        <v>3-</v>
      </c>
      <c r="I94" s="3"/>
      <c r="J94" s="8">
        <f>+LOOKUP(X94,Poeng!$G$2:$G$28,Poeng!$H$2:$H$28)</f>
        <v>0</v>
      </c>
      <c r="K94" s="29">
        <f>+Y94-Fasit!F71</f>
        <v>-1</v>
      </c>
      <c r="L94" s="30">
        <f>+AC94-Fasit!G71</f>
        <v>-1</v>
      </c>
      <c r="M94" s="13">
        <f t="shared" si="13"/>
        <v>1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+CONCATENATE(B94,Fasit!B71)</f>
        <v>AA</v>
      </c>
      <c r="Y94" s="14">
        <f>MATCH(C94,Poeng!$C$2:$C$17,0)</f>
        <v>5</v>
      </c>
      <c r="Z94">
        <f t="shared" si="15"/>
        <v>25</v>
      </c>
      <c r="AA94">
        <f>+Y94*Fasit!F71</f>
        <v>30</v>
      </c>
      <c r="AC94" s="14">
        <f>MATCH(D94,Poeng!$B$2:$B$17,0)</f>
        <v>6</v>
      </c>
      <c r="AD94">
        <f t="shared" si="16"/>
        <v>36</v>
      </c>
      <c r="AE94">
        <f>+AC94*Fasit!G71</f>
        <v>42</v>
      </c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aomro</cp:lastModifiedBy>
  <cp:lastPrinted>2007-01-23T09:37:18Z</cp:lastPrinted>
  <dcterms:created xsi:type="dcterms:W3CDTF">2004-08-25T10:06:02Z</dcterms:created>
  <dcterms:modified xsi:type="dcterms:W3CDTF">2007-02-06T07:38:54Z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-1134957598</vt:i4>
  </property>
  <property fmtid="{D5CDD505-2E9C-101B-9397-08002B2CF9AE}" pid="3" name="_EmailSubject">
    <vt:lpwstr>File til Harald Furuseth</vt:lpwstr>
  </property>
  <property fmtid="{D5CDD505-2E9C-101B-9397-08002B2CF9AE}" pid="4" name="_AuthorEmail">
    <vt:lpwstr>morten.roe@c2i.net</vt:lpwstr>
  </property>
  <property fmtid="{D5CDD505-2E9C-101B-9397-08002B2CF9AE}" pid="5" name="_AuthorEmailDisplayName">
    <vt:lpwstr>Morten Røe</vt:lpwstr>
  </property>
  <property fmtid="{D5CDD505-2E9C-101B-9397-08002B2CF9AE}" pid="6" name="_ReviewingToolsShownOnce">
    <vt:lpwstr/>
  </property>
</Properties>
</file>